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03OwnCloud\Datos_Irene\ProyectoLIFE\04_Measurements\20230531_Paper_TFM\03_Medidas\VigasLaminadasPino\"/>
    </mc:Choice>
  </mc:AlternateContent>
  <xr:revisionPtr revIDLastSave="0" documentId="13_ncr:1_{6C2B3D11-DA0E-4435-9AA6-4BF3DD500053}" xr6:coauthVersionLast="47" xr6:coauthVersionMax="47" xr10:uidLastSave="{00000000-0000-0000-0000-000000000000}"/>
  <bookViews>
    <workbookView xWindow="28680" yWindow="-120" windowWidth="24240" windowHeight="13020" xr2:uid="{D74612BE-3627-44D6-932F-881BC12C3C65}"/>
  </bookViews>
  <sheets>
    <sheet name="Medidas Tablas Laminadas" sheetId="1" r:id="rId1"/>
    <sheet name="Hoja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7" i="1" l="1"/>
  <c r="AK8" i="1"/>
  <c r="AK9" i="1"/>
  <c r="AK10" i="1"/>
  <c r="AK11" i="1"/>
  <c r="AK12" i="1"/>
  <c r="AK13" i="1"/>
  <c r="AK14" i="1"/>
  <c r="AK15" i="1"/>
  <c r="AK16" i="1"/>
  <c r="AK17" i="1"/>
  <c r="AK18" i="1"/>
  <c r="AK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6" i="1"/>
  <c r="Y45" i="3"/>
  <c r="Y46" i="3" s="1"/>
  <c r="Y44" i="3"/>
  <c r="Y43" i="3"/>
  <c r="W46" i="3"/>
  <c r="W45" i="3"/>
  <c r="W44" i="3"/>
  <c r="W43" i="3"/>
  <c r="AH147" i="1"/>
  <c r="AI147" i="1"/>
  <c r="AJ147" i="1"/>
  <c r="AH148" i="1"/>
  <c r="AI148" i="1"/>
  <c r="AJ148" i="1"/>
  <c r="AG148" i="1"/>
  <c r="AG147" i="1"/>
  <c r="Z34" i="3"/>
  <c r="Z33" i="3"/>
  <c r="Z32" i="3"/>
  <c r="X33" i="3"/>
  <c r="X32" i="3"/>
  <c r="X31" i="3"/>
  <c r="Z31" i="3"/>
  <c r="X6" i="3"/>
  <c r="Y6" i="3"/>
  <c r="Z6" i="3"/>
  <c r="X7" i="3"/>
  <c r="Y7" i="3"/>
  <c r="Z7" i="3"/>
  <c r="X8" i="3"/>
  <c r="Y8" i="3"/>
  <c r="Z8" i="3"/>
  <c r="X9" i="3"/>
  <c r="Y9" i="3"/>
  <c r="Z9" i="3"/>
  <c r="X10" i="3"/>
  <c r="Y10" i="3"/>
  <c r="Z10" i="3"/>
  <c r="X11" i="3"/>
  <c r="Y11" i="3"/>
  <c r="Z11" i="3"/>
  <c r="X12" i="3"/>
  <c r="Y12" i="3"/>
  <c r="Z12" i="3"/>
  <c r="X13" i="3"/>
  <c r="Y13" i="3"/>
  <c r="Z13" i="3"/>
  <c r="X14" i="3"/>
  <c r="Y14" i="3"/>
  <c r="Z14" i="3"/>
  <c r="X15" i="3"/>
  <c r="Y15" i="3"/>
  <c r="Z15" i="3"/>
  <c r="U6" i="3"/>
  <c r="U7" i="3"/>
  <c r="U8" i="3"/>
  <c r="U9" i="3"/>
  <c r="U10" i="3"/>
  <c r="U11" i="3"/>
  <c r="U12" i="3"/>
  <c r="U13" i="3"/>
  <c r="U14" i="3"/>
  <c r="U15" i="3"/>
  <c r="AB59" i="3"/>
  <c r="AB58" i="3"/>
  <c r="W58" i="3"/>
  <c r="W57" i="3"/>
  <c r="R59" i="3"/>
  <c r="R58" i="3"/>
  <c r="H16" i="1"/>
  <c r="Q59" i="3"/>
  <c r="S59" i="3" s="1"/>
  <c r="Q58" i="3"/>
  <c r="U58" i="3" s="1"/>
  <c r="AA58" i="3"/>
  <c r="AC59" i="3" s="1"/>
  <c r="AA57" i="3"/>
  <c r="AD58" i="3" s="1"/>
  <c r="V59" i="3"/>
  <c r="X58" i="3" s="1"/>
  <c r="V58" i="3"/>
  <c r="Y57" i="3" s="1"/>
  <c r="X34" i="3" l="1"/>
  <c r="U59" i="3"/>
  <c r="AD59" i="3"/>
  <c r="X57" i="3"/>
  <c r="AE59" i="3"/>
  <c r="AC58" i="3"/>
  <c r="Z58" i="3"/>
  <c r="Y58" i="3"/>
  <c r="AE58" i="3"/>
  <c r="Z57" i="3"/>
  <c r="S58" i="3"/>
  <c r="T59" i="3"/>
  <c r="T58" i="3"/>
  <c r="N2" i="1" l="1"/>
  <c r="V15" i="3"/>
  <c r="T15" i="3"/>
  <c r="R15" i="3"/>
  <c r="V14" i="3"/>
  <c r="T14" i="3"/>
  <c r="R14" i="3"/>
  <c r="V13" i="3"/>
  <c r="T13" i="3"/>
  <c r="R13" i="3"/>
  <c r="V12" i="3"/>
  <c r="T12" i="3"/>
  <c r="R12" i="3"/>
  <c r="V11" i="3"/>
  <c r="T11" i="3"/>
  <c r="R11" i="3"/>
  <c r="V10" i="3"/>
  <c r="T10" i="3"/>
  <c r="R10" i="3"/>
  <c r="V9" i="3"/>
  <c r="T9" i="3"/>
  <c r="R9" i="3"/>
  <c r="V8" i="3"/>
  <c r="T8" i="3"/>
  <c r="R8" i="3"/>
  <c r="V7" i="3"/>
  <c r="T7" i="3"/>
  <c r="R7" i="3"/>
  <c r="V6" i="3"/>
  <c r="T6" i="3"/>
  <c r="R6" i="3"/>
  <c r="CQ118" i="1"/>
  <c r="P72" i="1"/>
  <c r="P73" i="1"/>
  <c r="P74" i="1"/>
  <c r="P75" i="1"/>
  <c r="P71" i="1"/>
  <c r="Q71" i="1"/>
  <c r="AN107" i="1" l="1"/>
  <c r="DZ118" i="1" s="1"/>
  <c r="AJ145" i="1" s="1"/>
  <c r="AM107" i="1"/>
  <c r="DY118" i="1" s="1"/>
  <c r="AI145" i="1" s="1"/>
  <c r="AB107" i="1"/>
  <c r="DZ117" i="1" s="1"/>
  <c r="AH145" i="1" s="1"/>
  <c r="AA107" i="1"/>
  <c r="DY117" i="1" s="1"/>
  <c r="AG145" i="1" s="1"/>
  <c r="V107" i="1"/>
  <c r="ED116" i="1" s="1"/>
  <c r="U107" i="1"/>
  <c r="EC116" i="1" s="1"/>
  <c r="S107" i="1"/>
  <c r="EB116" i="1" s="1"/>
  <c r="R107" i="1"/>
  <c r="EA116" i="1" s="1"/>
  <c r="P107" i="1"/>
  <c r="DZ116" i="1" s="1"/>
  <c r="AF145" i="1" s="1"/>
  <c r="O106" i="1"/>
  <c r="DQ116" i="1" s="1"/>
  <c r="AE144" i="1" s="1"/>
  <c r="O107" i="1"/>
  <c r="DY116" i="1" s="1"/>
  <c r="AE145" i="1" s="1"/>
  <c r="O92" i="1"/>
  <c r="I116" i="1" s="1"/>
  <c r="AE130" i="1" s="1"/>
  <c r="Q6" i="1"/>
  <c r="Q7" i="1"/>
  <c r="Q8" i="1"/>
  <c r="Q9" i="1"/>
  <c r="Q10" i="1"/>
  <c r="Q11" i="1"/>
  <c r="Q12" i="1"/>
  <c r="Q13" i="1"/>
  <c r="Q14" i="1"/>
  <c r="Q15" i="1"/>
  <c r="D107" i="1"/>
  <c r="E107" i="1"/>
  <c r="F107" i="1"/>
  <c r="G107" i="1"/>
  <c r="H107" i="1"/>
  <c r="I107" i="1"/>
  <c r="J107" i="1"/>
  <c r="C107" i="1"/>
  <c r="DY113" i="1" s="1"/>
  <c r="Q81" i="1"/>
  <c r="Q77" i="1"/>
  <c r="Q78" i="1"/>
  <c r="Q79" i="1"/>
  <c r="Q80" i="1"/>
  <c r="Q76" i="1"/>
  <c r="Q72" i="1"/>
  <c r="Q73" i="1"/>
  <c r="Q74" i="1"/>
  <c r="Q75" i="1"/>
  <c r="Q67" i="1"/>
  <c r="Q68" i="1"/>
  <c r="Q69" i="1"/>
  <c r="Q70" i="1"/>
  <c r="Q66" i="1"/>
  <c r="Q62" i="1"/>
  <c r="Q63" i="1"/>
  <c r="Q64" i="1"/>
  <c r="Q65" i="1"/>
  <c r="Q61" i="1"/>
  <c r="Q57" i="1"/>
  <c r="Q58" i="1"/>
  <c r="Q59" i="1"/>
  <c r="Q60" i="1"/>
  <c r="Q56" i="1"/>
  <c r="Q52" i="1"/>
  <c r="Q53" i="1"/>
  <c r="Q54" i="1"/>
  <c r="Q55" i="1"/>
  <c r="Q51" i="1"/>
  <c r="Q46" i="1"/>
  <c r="Q47" i="1"/>
  <c r="Q48" i="1"/>
  <c r="Q49" i="1"/>
  <c r="Q50" i="1"/>
  <c r="Q42" i="1"/>
  <c r="Q43" i="1"/>
  <c r="Q44" i="1"/>
  <c r="Q45" i="1"/>
  <c r="Q41" i="1"/>
  <c r="Q37" i="1"/>
  <c r="Q38" i="1"/>
  <c r="Q39" i="1"/>
  <c r="Q40" i="1"/>
  <c r="Q36" i="1"/>
  <c r="Q32" i="1"/>
  <c r="Q33" i="1"/>
  <c r="Q34" i="1"/>
  <c r="Q35" i="1"/>
  <c r="Q31" i="1"/>
  <c r="Q82" i="1"/>
  <c r="Q83" i="1"/>
  <c r="Q84" i="1"/>
  <c r="Q85" i="1"/>
  <c r="W82" i="1"/>
  <c r="X82" i="1"/>
  <c r="Y82" i="1"/>
  <c r="W83" i="1"/>
  <c r="X83" i="1"/>
  <c r="Y83" i="1"/>
  <c r="W84" i="1"/>
  <c r="X84" i="1"/>
  <c r="Y84" i="1"/>
  <c r="W85" i="1"/>
  <c r="X85" i="1"/>
  <c r="Y85" i="1"/>
  <c r="Y81" i="1"/>
  <c r="X81" i="1"/>
  <c r="W81" i="1"/>
  <c r="U82" i="1"/>
  <c r="U83" i="1"/>
  <c r="U84" i="1"/>
  <c r="U85" i="1"/>
  <c r="U81" i="1"/>
  <c r="T82" i="1"/>
  <c r="T83" i="1"/>
  <c r="T84" i="1"/>
  <c r="T85" i="1"/>
  <c r="T81" i="1"/>
  <c r="S82" i="1"/>
  <c r="S83" i="1"/>
  <c r="S84" i="1"/>
  <c r="S85" i="1"/>
  <c r="S81" i="1"/>
  <c r="D93" i="1"/>
  <c r="E93" i="1"/>
  <c r="F93" i="1"/>
  <c r="G93" i="1"/>
  <c r="H93" i="1"/>
  <c r="I93" i="1"/>
  <c r="J93" i="1"/>
  <c r="D94" i="1"/>
  <c r="E94" i="1"/>
  <c r="F94" i="1"/>
  <c r="G94" i="1"/>
  <c r="H94" i="1"/>
  <c r="I94" i="1"/>
  <c r="J94" i="1"/>
  <c r="D95" i="1"/>
  <c r="E95" i="1"/>
  <c r="F95" i="1"/>
  <c r="G95" i="1"/>
  <c r="H95" i="1"/>
  <c r="I95" i="1"/>
  <c r="J95" i="1"/>
  <c r="D96" i="1"/>
  <c r="E96" i="1"/>
  <c r="F96" i="1"/>
  <c r="G96" i="1"/>
  <c r="H96" i="1"/>
  <c r="I96" i="1"/>
  <c r="J96" i="1"/>
  <c r="D97" i="1"/>
  <c r="E97" i="1"/>
  <c r="F97" i="1"/>
  <c r="G97" i="1"/>
  <c r="H97" i="1"/>
  <c r="I97" i="1"/>
  <c r="J97" i="1"/>
  <c r="D98" i="1"/>
  <c r="E98" i="1"/>
  <c r="F98" i="1"/>
  <c r="G98" i="1"/>
  <c r="H98" i="1"/>
  <c r="I98" i="1"/>
  <c r="J98" i="1"/>
  <c r="D99" i="1"/>
  <c r="E99" i="1"/>
  <c r="F99" i="1"/>
  <c r="G99" i="1"/>
  <c r="H99" i="1"/>
  <c r="I99" i="1"/>
  <c r="J99" i="1"/>
  <c r="D100" i="1"/>
  <c r="E100" i="1"/>
  <c r="F100" i="1"/>
  <c r="G100" i="1"/>
  <c r="H100" i="1"/>
  <c r="I100" i="1"/>
  <c r="J100" i="1"/>
  <c r="D101" i="1"/>
  <c r="E101" i="1"/>
  <c r="F101" i="1"/>
  <c r="G101" i="1"/>
  <c r="H101" i="1"/>
  <c r="I101" i="1"/>
  <c r="J101" i="1"/>
  <c r="D102" i="1"/>
  <c r="E102" i="1"/>
  <c r="F102" i="1"/>
  <c r="G102" i="1"/>
  <c r="H102" i="1"/>
  <c r="I102" i="1"/>
  <c r="J102" i="1"/>
  <c r="D103" i="1"/>
  <c r="E103" i="1"/>
  <c r="F103" i="1"/>
  <c r="G103" i="1"/>
  <c r="H103" i="1"/>
  <c r="I103" i="1"/>
  <c r="J103" i="1"/>
  <c r="D104" i="1"/>
  <c r="E104" i="1"/>
  <c r="F104" i="1"/>
  <c r="G104" i="1"/>
  <c r="H104" i="1"/>
  <c r="I104" i="1"/>
  <c r="J104" i="1"/>
  <c r="D105" i="1"/>
  <c r="E105" i="1"/>
  <c r="F105" i="1"/>
  <c r="G105" i="1"/>
  <c r="H105" i="1"/>
  <c r="I105" i="1"/>
  <c r="J105" i="1"/>
  <c r="D106" i="1"/>
  <c r="E106" i="1"/>
  <c r="F106" i="1"/>
  <c r="G106" i="1"/>
  <c r="H106" i="1"/>
  <c r="I106" i="1"/>
  <c r="J106" i="1"/>
  <c r="C93" i="1"/>
  <c r="Q113" i="1" s="1"/>
  <c r="I92" i="1"/>
  <c r="J92" i="1"/>
  <c r="D92" i="1"/>
  <c r="E92" i="1"/>
  <c r="F92" i="1"/>
  <c r="G92" i="1"/>
  <c r="H92" i="1"/>
  <c r="C106" i="1"/>
  <c r="DQ113" i="1" s="1"/>
  <c r="C105" i="1"/>
  <c r="DI113" i="1" s="1"/>
  <c r="C104" i="1"/>
  <c r="DA113" i="1" s="1"/>
  <c r="C103" i="1"/>
  <c r="CS113" i="1" s="1"/>
  <c r="C102" i="1"/>
  <c r="CK113" i="1" s="1"/>
  <c r="C101" i="1"/>
  <c r="CC113" i="1" s="1"/>
  <c r="C100" i="1"/>
  <c r="BU113" i="1" s="1"/>
  <c r="C99" i="1"/>
  <c r="BM113" i="1" s="1"/>
  <c r="C98" i="1"/>
  <c r="BE113" i="1" s="1"/>
  <c r="C97" i="1"/>
  <c r="AW113" i="1" s="1"/>
  <c r="C96" i="1"/>
  <c r="AO113" i="1" s="1"/>
  <c r="C95" i="1"/>
  <c r="AG113" i="1" s="1"/>
  <c r="C94" i="1"/>
  <c r="Y113" i="1" s="1"/>
  <c r="C92" i="1"/>
  <c r="I113" i="1" s="1"/>
  <c r="AN105" i="1"/>
  <c r="DJ118" i="1" s="1"/>
  <c r="AJ143" i="1" s="1"/>
  <c r="AN104" i="1"/>
  <c r="DB118" i="1" s="1"/>
  <c r="AJ142" i="1" s="1"/>
  <c r="AN103" i="1"/>
  <c r="CT118" i="1" s="1"/>
  <c r="AJ141" i="1" s="1"/>
  <c r="AN102" i="1"/>
  <c r="CL118" i="1" s="1"/>
  <c r="AJ140" i="1" s="1"/>
  <c r="AN101" i="1"/>
  <c r="CD118" i="1" s="1"/>
  <c r="AJ139" i="1" s="1"/>
  <c r="AN100" i="1"/>
  <c r="BV118" i="1" s="1"/>
  <c r="AJ138" i="1" s="1"/>
  <c r="AN99" i="1"/>
  <c r="BN118" i="1" s="1"/>
  <c r="AJ137" i="1" s="1"/>
  <c r="AN98" i="1"/>
  <c r="BF118" i="1" s="1"/>
  <c r="AN97" i="1"/>
  <c r="AX118" i="1" s="1"/>
  <c r="AN96" i="1"/>
  <c r="AP118" i="1" s="1"/>
  <c r="AN95" i="1"/>
  <c r="AH118" i="1" s="1"/>
  <c r="AN94" i="1"/>
  <c r="Z118" i="1" s="1"/>
  <c r="AJ132" i="1" s="1"/>
  <c r="AN93" i="1"/>
  <c r="R118" i="1" s="1"/>
  <c r="AJ131" i="1" s="1"/>
  <c r="AN92" i="1"/>
  <c r="J118" i="1" s="1"/>
  <c r="AJ130" i="1" s="1"/>
  <c r="AN106" i="1"/>
  <c r="DR118" i="1" s="1"/>
  <c r="AJ144" i="1" s="1"/>
  <c r="AM106" i="1"/>
  <c r="DQ118" i="1" s="1"/>
  <c r="AI144" i="1" s="1"/>
  <c r="AM105" i="1"/>
  <c r="DI118" i="1" s="1"/>
  <c r="AI143" i="1" s="1"/>
  <c r="AM104" i="1"/>
  <c r="DA118" i="1" s="1"/>
  <c r="AI142" i="1" s="1"/>
  <c r="AM103" i="1"/>
  <c r="CS118" i="1" s="1"/>
  <c r="AI141" i="1" s="1"/>
  <c r="AM102" i="1"/>
  <c r="CK118" i="1" s="1"/>
  <c r="AI140" i="1" s="1"/>
  <c r="AM101" i="1"/>
  <c r="CC118" i="1" s="1"/>
  <c r="AI139" i="1" s="1"/>
  <c r="AM100" i="1"/>
  <c r="BU118" i="1" s="1"/>
  <c r="AI138" i="1" s="1"/>
  <c r="AM99" i="1"/>
  <c r="BM118" i="1" s="1"/>
  <c r="AI137" i="1" s="1"/>
  <c r="AM98" i="1"/>
  <c r="BE118" i="1" s="1"/>
  <c r="AM97" i="1"/>
  <c r="AW118" i="1" s="1"/>
  <c r="AM96" i="1"/>
  <c r="AO118" i="1" s="1"/>
  <c r="AM95" i="1"/>
  <c r="AG118" i="1" s="1"/>
  <c r="AM94" i="1"/>
  <c r="Y118" i="1" s="1"/>
  <c r="AI132" i="1" s="1"/>
  <c r="AM93" i="1"/>
  <c r="Q118" i="1" s="1"/>
  <c r="AI131" i="1" s="1"/>
  <c r="AM92" i="1"/>
  <c r="I118" i="1" s="1"/>
  <c r="AI130" i="1" s="1"/>
  <c r="AB106" i="1"/>
  <c r="DR117" i="1" s="1"/>
  <c r="AH144" i="1" s="1"/>
  <c r="AB105" i="1"/>
  <c r="DJ117" i="1" s="1"/>
  <c r="AH143" i="1" s="1"/>
  <c r="AB104" i="1"/>
  <c r="DB117" i="1" s="1"/>
  <c r="AH142" i="1" s="1"/>
  <c r="AB103" i="1"/>
  <c r="CT117" i="1" s="1"/>
  <c r="AH141" i="1" s="1"/>
  <c r="AB102" i="1"/>
  <c r="CL117" i="1" s="1"/>
  <c r="AH140" i="1" s="1"/>
  <c r="AB101" i="1"/>
  <c r="CD117" i="1" s="1"/>
  <c r="AH139" i="1" s="1"/>
  <c r="AB100" i="1"/>
  <c r="BV117" i="1" s="1"/>
  <c r="AH138" i="1" s="1"/>
  <c r="AB99" i="1"/>
  <c r="BN117" i="1" s="1"/>
  <c r="AH137" i="1" s="1"/>
  <c r="AB98" i="1"/>
  <c r="BF117" i="1" s="1"/>
  <c r="AB97" i="1"/>
  <c r="AX117" i="1" s="1"/>
  <c r="AA106" i="1"/>
  <c r="DQ117" i="1" s="1"/>
  <c r="AG144" i="1" s="1"/>
  <c r="AA105" i="1"/>
  <c r="DI117" i="1" s="1"/>
  <c r="AG143" i="1" s="1"/>
  <c r="AA104" i="1"/>
  <c r="DA117" i="1" s="1"/>
  <c r="AG142" i="1" s="1"/>
  <c r="AA103" i="1"/>
  <c r="CS117" i="1" s="1"/>
  <c r="AG141" i="1" s="1"/>
  <c r="AA102" i="1"/>
  <c r="CK117" i="1" s="1"/>
  <c r="AG140" i="1" s="1"/>
  <c r="AA101" i="1"/>
  <c r="CC117" i="1" s="1"/>
  <c r="AG139" i="1" s="1"/>
  <c r="AA100" i="1"/>
  <c r="BU117" i="1" s="1"/>
  <c r="AG138" i="1" s="1"/>
  <c r="AA99" i="1"/>
  <c r="BM117" i="1" s="1"/>
  <c r="AG137" i="1" s="1"/>
  <c r="AA98" i="1"/>
  <c r="BE117" i="1" s="1"/>
  <c r="AA97" i="1"/>
  <c r="AW117" i="1" s="1"/>
  <c r="AB96" i="1"/>
  <c r="AP117" i="1" s="1"/>
  <c r="AH134" i="1" s="1"/>
  <c r="AB95" i="1"/>
  <c r="AH117" i="1" s="1"/>
  <c r="AH133" i="1" s="1"/>
  <c r="AB94" i="1"/>
  <c r="Z117" i="1" s="1"/>
  <c r="AH132" i="1" s="1"/>
  <c r="AB93" i="1"/>
  <c r="R117" i="1" s="1"/>
  <c r="AH131" i="1" s="1"/>
  <c r="AB92" i="1"/>
  <c r="J117" i="1" s="1"/>
  <c r="AH130" i="1" s="1"/>
  <c r="AA96" i="1"/>
  <c r="AO117" i="1" s="1"/>
  <c r="AG134" i="1" s="1"/>
  <c r="AA95" i="1"/>
  <c r="AG117" i="1" s="1"/>
  <c r="AG133" i="1" s="1"/>
  <c r="AA94" i="1"/>
  <c r="Y117" i="1" s="1"/>
  <c r="AG132" i="1" s="1"/>
  <c r="AA93" i="1"/>
  <c r="Q117" i="1" s="1"/>
  <c r="AG131" i="1" s="1"/>
  <c r="AA92" i="1"/>
  <c r="I117" i="1" s="1"/>
  <c r="AG130" i="1" s="1"/>
  <c r="V106" i="1"/>
  <c r="DV116" i="1" s="1"/>
  <c r="V105" i="1"/>
  <c r="DN116" i="1" s="1"/>
  <c r="V104" i="1"/>
  <c r="DF116" i="1" s="1"/>
  <c r="V103" i="1"/>
  <c r="CX116" i="1" s="1"/>
  <c r="V102" i="1"/>
  <c r="CP116" i="1" s="1"/>
  <c r="V101" i="1"/>
  <c r="CH116" i="1" s="1"/>
  <c r="V100" i="1"/>
  <c r="BZ116" i="1" s="1"/>
  <c r="V99" i="1"/>
  <c r="BR116" i="1" s="1"/>
  <c r="V98" i="1"/>
  <c r="BJ116" i="1" s="1"/>
  <c r="V97" i="1"/>
  <c r="BB116" i="1" s="1"/>
  <c r="U96" i="1"/>
  <c r="AS116" i="1" s="1"/>
  <c r="V95" i="1"/>
  <c r="AL116" i="1" s="1"/>
  <c r="V92" i="1"/>
  <c r="N116" i="1" s="1"/>
  <c r="U92" i="1"/>
  <c r="M116" i="1" s="1"/>
  <c r="U106" i="1"/>
  <c r="DU116" i="1" s="1"/>
  <c r="U100" i="1"/>
  <c r="BY116" i="1" s="1"/>
  <c r="U99" i="1"/>
  <c r="BQ116" i="1" s="1"/>
  <c r="U98" i="1"/>
  <c r="BI116" i="1" s="1"/>
  <c r="U97" i="1"/>
  <c r="BA116" i="1" s="1"/>
  <c r="U105" i="1"/>
  <c r="DM116" i="1" s="1"/>
  <c r="U104" i="1"/>
  <c r="DE116" i="1" s="1"/>
  <c r="U103" i="1"/>
  <c r="CW116" i="1" s="1"/>
  <c r="U102" i="1"/>
  <c r="CO116" i="1" s="1"/>
  <c r="U101" i="1"/>
  <c r="CG116" i="1" s="1"/>
  <c r="V94" i="1"/>
  <c r="AD116" i="1" s="1"/>
  <c r="V96" i="1"/>
  <c r="AT116" i="1" s="1"/>
  <c r="V93" i="1"/>
  <c r="V116" i="1" s="1"/>
  <c r="U95" i="1"/>
  <c r="AK116" i="1" s="1"/>
  <c r="U94" i="1"/>
  <c r="AC116" i="1" s="1"/>
  <c r="U93" i="1"/>
  <c r="U116" i="1" s="1"/>
  <c r="S106" i="1"/>
  <c r="DT116" i="1" s="1"/>
  <c r="S105" i="1"/>
  <c r="DL116" i="1" s="1"/>
  <c r="S104" i="1"/>
  <c r="DD116" i="1" s="1"/>
  <c r="S103" i="1"/>
  <c r="CV116" i="1" s="1"/>
  <c r="S102" i="1"/>
  <c r="CN116" i="1" s="1"/>
  <c r="S101" i="1"/>
  <c r="CF116" i="1" s="1"/>
  <c r="S100" i="1"/>
  <c r="BX116" i="1" s="1"/>
  <c r="S99" i="1"/>
  <c r="BP116" i="1" s="1"/>
  <c r="S98" i="1"/>
  <c r="BH116" i="1" s="1"/>
  <c r="S97" i="1"/>
  <c r="AZ116" i="1" s="1"/>
  <c r="S96" i="1"/>
  <c r="AR116" i="1" s="1"/>
  <c r="S95" i="1"/>
  <c r="AJ116" i="1" s="1"/>
  <c r="S94" i="1"/>
  <c r="AB116" i="1" s="1"/>
  <c r="S93" i="1"/>
  <c r="T116" i="1" s="1"/>
  <c r="S92" i="1"/>
  <c r="L116" i="1" s="1"/>
  <c r="R106" i="1"/>
  <c r="DS116" i="1" s="1"/>
  <c r="R105" i="1"/>
  <c r="DK116" i="1" s="1"/>
  <c r="R104" i="1"/>
  <c r="DC116" i="1" s="1"/>
  <c r="R103" i="1"/>
  <c r="CU116" i="1" s="1"/>
  <c r="R102" i="1"/>
  <c r="CM116" i="1" s="1"/>
  <c r="R101" i="1"/>
  <c r="CE116" i="1" s="1"/>
  <c r="R100" i="1"/>
  <c r="BW116" i="1" s="1"/>
  <c r="R99" i="1"/>
  <c r="BO116" i="1" s="1"/>
  <c r="R98" i="1"/>
  <c r="BG116" i="1" s="1"/>
  <c r="R97" i="1"/>
  <c r="AY116" i="1" s="1"/>
  <c r="R96" i="1"/>
  <c r="AQ116" i="1" s="1"/>
  <c r="R95" i="1"/>
  <c r="AI116" i="1" s="1"/>
  <c r="R94" i="1"/>
  <c r="AA116" i="1" s="1"/>
  <c r="R93" i="1"/>
  <c r="S116" i="1" s="1"/>
  <c r="R92" i="1"/>
  <c r="K116" i="1" s="1"/>
  <c r="P106" i="1"/>
  <c r="DR116" i="1" s="1"/>
  <c r="AF144" i="1" s="1"/>
  <c r="P105" i="1"/>
  <c r="DJ116" i="1" s="1"/>
  <c r="AF143" i="1" s="1"/>
  <c r="P104" i="1"/>
  <c r="DB116" i="1" s="1"/>
  <c r="AF142" i="1" s="1"/>
  <c r="P103" i="1"/>
  <c r="CT116" i="1" s="1"/>
  <c r="AF141" i="1" s="1"/>
  <c r="P102" i="1"/>
  <c r="CL116" i="1" s="1"/>
  <c r="AF140" i="1" s="1"/>
  <c r="P101" i="1"/>
  <c r="CD116" i="1" s="1"/>
  <c r="AF139" i="1" s="1"/>
  <c r="P100" i="1"/>
  <c r="BV116" i="1" s="1"/>
  <c r="AF138" i="1" s="1"/>
  <c r="P99" i="1"/>
  <c r="BN116" i="1" s="1"/>
  <c r="AF137" i="1" s="1"/>
  <c r="P98" i="1"/>
  <c r="BF116" i="1" s="1"/>
  <c r="P97" i="1"/>
  <c r="AX116" i="1" s="1"/>
  <c r="P96" i="1"/>
  <c r="AP116" i="1" s="1"/>
  <c r="AF134" i="1" s="1"/>
  <c r="P95" i="1"/>
  <c r="AH116" i="1" s="1"/>
  <c r="AF133" i="1" s="1"/>
  <c r="P94" i="1"/>
  <c r="Z116" i="1" s="1"/>
  <c r="AF132" i="1" s="1"/>
  <c r="P93" i="1"/>
  <c r="R116" i="1" s="1"/>
  <c r="AF131" i="1" s="1"/>
  <c r="P92" i="1"/>
  <c r="J116" i="1" s="1"/>
  <c r="AF130" i="1" s="1"/>
  <c r="O105" i="1"/>
  <c r="DI116" i="1" s="1"/>
  <c r="AE143" i="1" s="1"/>
  <c r="O104" i="1"/>
  <c r="DA116" i="1" s="1"/>
  <c r="AE142" i="1" s="1"/>
  <c r="O103" i="1"/>
  <c r="CS116" i="1" s="1"/>
  <c r="AE141" i="1" s="1"/>
  <c r="O102" i="1"/>
  <c r="CK116" i="1" s="1"/>
  <c r="AE140" i="1" s="1"/>
  <c r="O101" i="1"/>
  <c r="CC116" i="1" s="1"/>
  <c r="AE139" i="1" s="1"/>
  <c r="O100" i="1"/>
  <c r="BU116" i="1" s="1"/>
  <c r="AE138" i="1" s="1"/>
  <c r="O99" i="1"/>
  <c r="BM116" i="1" s="1"/>
  <c r="AE137" i="1" s="1"/>
  <c r="O98" i="1"/>
  <c r="BE116" i="1" s="1"/>
  <c r="O97" i="1"/>
  <c r="AW116" i="1" s="1"/>
  <c r="O96" i="1"/>
  <c r="AO116" i="1" s="1"/>
  <c r="O94" i="1"/>
  <c r="Y116" i="1" s="1"/>
  <c r="AE132" i="1" s="1"/>
  <c r="O95" i="1"/>
  <c r="AG116" i="1" s="1"/>
  <c r="O93" i="1"/>
  <c r="Q116" i="1" s="1"/>
  <c r="AE131" i="1" s="1"/>
  <c r="Y27" i="1"/>
  <c r="Y28" i="1"/>
  <c r="Y29" i="1"/>
  <c r="Y30" i="1"/>
  <c r="Y17" i="1"/>
  <c r="Y18" i="1"/>
  <c r="Y19" i="1"/>
  <c r="Y20" i="1"/>
  <c r="Y12" i="1"/>
  <c r="Y13" i="1"/>
  <c r="Y14" i="1"/>
  <c r="Y15" i="1"/>
  <c r="Y7" i="1"/>
  <c r="Y8" i="1"/>
  <c r="Y9" i="1"/>
  <c r="Y10" i="1"/>
  <c r="X27" i="1"/>
  <c r="X28" i="1"/>
  <c r="X29" i="1"/>
  <c r="X30" i="1"/>
  <c r="X17" i="1"/>
  <c r="X18" i="1"/>
  <c r="X19" i="1"/>
  <c r="X20" i="1"/>
  <c r="X12" i="1"/>
  <c r="X13" i="1"/>
  <c r="X14" i="1"/>
  <c r="X15" i="1"/>
  <c r="X7" i="1"/>
  <c r="X8" i="1"/>
  <c r="X9" i="1"/>
  <c r="X10" i="1"/>
  <c r="W27" i="1"/>
  <c r="W28" i="1"/>
  <c r="W29" i="1"/>
  <c r="W30" i="1"/>
  <c r="W17" i="1"/>
  <c r="W18" i="1"/>
  <c r="W19" i="1"/>
  <c r="W20" i="1"/>
  <c r="W12" i="1"/>
  <c r="W13" i="1"/>
  <c r="W14" i="1"/>
  <c r="W15" i="1"/>
  <c r="W7" i="1"/>
  <c r="W8" i="1"/>
  <c r="W9" i="1"/>
  <c r="W10" i="1"/>
  <c r="Y77" i="1"/>
  <c r="Y78" i="1"/>
  <c r="Y79" i="1"/>
  <c r="Y80" i="1"/>
  <c r="Y76" i="1"/>
  <c r="Y72" i="1"/>
  <c r="Y73" i="1"/>
  <c r="Y74" i="1"/>
  <c r="Y75" i="1"/>
  <c r="Y71" i="1"/>
  <c r="Y67" i="1"/>
  <c r="Y68" i="1"/>
  <c r="Y69" i="1"/>
  <c r="Y70" i="1"/>
  <c r="Y66" i="1"/>
  <c r="Y62" i="1"/>
  <c r="Y63" i="1"/>
  <c r="Y64" i="1"/>
  <c r="Y65" i="1"/>
  <c r="Y61" i="1"/>
  <c r="Y57" i="1"/>
  <c r="Y58" i="1"/>
  <c r="Y59" i="1"/>
  <c r="Y60" i="1"/>
  <c r="Y56" i="1"/>
  <c r="Y52" i="1"/>
  <c r="Y53" i="1"/>
  <c r="Y54" i="1"/>
  <c r="Y55" i="1"/>
  <c r="Y51" i="1"/>
  <c r="Y47" i="1"/>
  <c r="Y48" i="1"/>
  <c r="Y49" i="1"/>
  <c r="Y50" i="1"/>
  <c r="Y46" i="1"/>
  <c r="Y42" i="1"/>
  <c r="Y43" i="1"/>
  <c r="Y44" i="1"/>
  <c r="Y45" i="1"/>
  <c r="Y41" i="1"/>
  <c r="Y37" i="1"/>
  <c r="Y38" i="1"/>
  <c r="Y39" i="1"/>
  <c r="Y40" i="1"/>
  <c r="Y36" i="1"/>
  <c r="Y32" i="1"/>
  <c r="Y33" i="1"/>
  <c r="Y34" i="1"/>
  <c r="Y35" i="1"/>
  <c r="Y31" i="1"/>
  <c r="Y21" i="1"/>
  <c r="X77" i="1"/>
  <c r="X78" i="1"/>
  <c r="X79" i="1"/>
  <c r="X80" i="1"/>
  <c r="X76" i="1"/>
  <c r="X72" i="1"/>
  <c r="X73" i="1"/>
  <c r="X74" i="1"/>
  <c r="X75" i="1"/>
  <c r="X71" i="1"/>
  <c r="X67" i="1"/>
  <c r="X68" i="1"/>
  <c r="X69" i="1"/>
  <c r="X70" i="1"/>
  <c r="X66" i="1"/>
  <c r="X62" i="1"/>
  <c r="X63" i="1"/>
  <c r="X64" i="1"/>
  <c r="X65" i="1"/>
  <c r="X61" i="1"/>
  <c r="X57" i="1"/>
  <c r="X58" i="1"/>
  <c r="X59" i="1"/>
  <c r="X60" i="1"/>
  <c r="X56" i="1"/>
  <c r="X52" i="1"/>
  <c r="X53" i="1"/>
  <c r="X54" i="1"/>
  <c r="X55" i="1"/>
  <c r="X51" i="1"/>
  <c r="X47" i="1"/>
  <c r="X48" i="1"/>
  <c r="X49" i="1"/>
  <c r="X50" i="1"/>
  <c r="X46" i="1"/>
  <c r="X42" i="1"/>
  <c r="X43" i="1"/>
  <c r="X44" i="1"/>
  <c r="X45" i="1"/>
  <c r="X41" i="1"/>
  <c r="X37" i="1"/>
  <c r="X38" i="1"/>
  <c r="X39" i="1"/>
  <c r="X40" i="1"/>
  <c r="X36" i="1"/>
  <c r="X32" i="1"/>
  <c r="X33" i="1"/>
  <c r="X34" i="1"/>
  <c r="X35" i="1"/>
  <c r="X31" i="1"/>
  <c r="Y22" i="1"/>
  <c r="Y23" i="1"/>
  <c r="Y24" i="1"/>
  <c r="Y25" i="1"/>
  <c r="X22" i="1"/>
  <c r="X23" i="1"/>
  <c r="X24" i="1"/>
  <c r="X25" i="1"/>
  <c r="X21" i="1"/>
  <c r="W77" i="1"/>
  <c r="W78" i="1"/>
  <c r="W79" i="1"/>
  <c r="W80" i="1"/>
  <c r="W76" i="1"/>
  <c r="W72" i="1"/>
  <c r="W73" i="1"/>
  <c r="W74" i="1"/>
  <c r="W75" i="1"/>
  <c r="W71" i="1"/>
  <c r="W67" i="1"/>
  <c r="W68" i="1"/>
  <c r="W69" i="1"/>
  <c r="W70" i="1"/>
  <c r="W66" i="1"/>
  <c r="W62" i="1"/>
  <c r="W63" i="1"/>
  <c r="W64" i="1"/>
  <c r="W65" i="1"/>
  <c r="W61" i="1"/>
  <c r="W57" i="1"/>
  <c r="W58" i="1"/>
  <c r="W59" i="1"/>
  <c r="W60" i="1"/>
  <c r="W56" i="1"/>
  <c r="W52" i="1"/>
  <c r="W53" i="1"/>
  <c r="W54" i="1"/>
  <c r="W55" i="1"/>
  <c r="W51" i="1"/>
  <c r="W47" i="1"/>
  <c r="W48" i="1"/>
  <c r="W49" i="1"/>
  <c r="W50" i="1"/>
  <c r="W46" i="1"/>
  <c r="W42" i="1"/>
  <c r="W43" i="1"/>
  <c r="W44" i="1"/>
  <c r="W45" i="1"/>
  <c r="W41" i="1"/>
  <c r="W37" i="1"/>
  <c r="W38" i="1"/>
  <c r="W39" i="1"/>
  <c r="W40" i="1"/>
  <c r="W36" i="1"/>
  <c r="W32" i="1"/>
  <c r="W33" i="1"/>
  <c r="W34" i="1"/>
  <c r="W35" i="1"/>
  <c r="W31" i="1"/>
  <c r="W26" i="1"/>
  <c r="W22" i="1"/>
  <c r="W23" i="1"/>
  <c r="W24" i="1"/>
  <c r="W25" i="1"/>
  <c r="W21" i="1"/>
  <c r="W6" i="1"/>
  <c r="Y26" i="1"/>
  <c r="X26" i="1"/>
  <c r="Y16" i="1"/>
  <c r="X16" i="1"/>
  <c r="W16" i="1"/>
  <c r="Y11" i="1"/>
  <c r="X11" i="1"/>
  <c r="W11" i="1"/>
  <c r="Y6" i="1"/>
  <c r="X6" i="1"/>
  <c r="U77" i="1"/>
  <c r="U78" i="1"/>
  <c r="U79" i="1"/>
  <c r="U80" i="1"/>
  <c r="U76" i="1"/>
  <c r="U72" i="1"/>
  <c r="U73" i="1"/>
  <c r="U74" i="1"/>
  <c r="U75" i="1"/>
  <c r="U71" i="1"/>
  <c r="U67" i="1"/>
  <c r="U68" i="1"/>
  <c r="U69" i="1"/>
  <c r="U70" i="1"/>
  <c r="U66" i="1"/>
  <c r="U62" i="1"/>
  <c r="U63" i="1"/>
  <c r="U64" i="1"/>
  <c r="U65" i="1"/>
  <c r="U61" i="1"/>
  <c r="U57" i="1"/>
  <c r="U58" i="1"/>
  <c r="U59" i="1"/>
  <c r="U60" i="1"/>
  <c r="U56" i="1"/>
  <c r="U52" i="1"/>
  <c r="U53" i="1"/>
  <c r="U54" i="1"/>
  <c r="U55" i="1"/>
  <c r="U51" i="1"/>
  <c r="U47" i="1"/>
  <c r="U48" i="1"/>
  <c r="U49" i="1"/>
  <c r="U50" i="1"/>
  <c r="U46" i="1"/>
  <c r="U42" i="1"/>
  <c r="U43" i="1"/>
  <c r="U44" i="1"/>
  <c r="U45" i="1"/>
  <c r="U41" i="1"/>
  <c r="U37" i="1"/>
  <c r="U38" i="1"/>
  <c r="U39" i="1"/>
  <c r="U40" i="1"/>
  <c r="U36" i="1"/>
  <c r="U32" i="1"/>
  <c r="U33" i="1"/>
  <c r="U34" i="1"/>
  <c r="U35" i="1"/>
  <c r="U31" i="1"/>
  <c r="T77" i="1"/>
  <c r="T78" i="1"/>
  <c r="T79" i="1"/>
  <c r="T80" i="1"/>
  <c r="T76" i="1"/>
  <c r="T72" i="1"/>
  <c r="T73" i="1"/>
  <c r="T74" i="1"/>
  <c r="T75" i="1"/>
  <c r="T71" i="1"/>
  <c r="T67" i="1"/>
  <c r="T68" i="1"/>
  <c r="T69" i="1"/>
  <c r="T70" i="1"/>
  <c r="T66" i="1"/>
  <c r="T62" i="1"/>
  <c r="T63" i="1"/>
  <c r="T64" i="1"/>
  <c r="T65" i="1"/>
  <c r="T61" i="1"/>
  <c r="T57" i="1"/>
  <c r="T58" i="1"/>
  <c r="T59" i="1"/>
  <c r="T60" i="1"/>
  <c r="T56" i="1"/>
  <c r="T52" i="1"/>
  <c r="T53" i="1"/>
  <c r="T54" i="1"/>
  <c r="T55" i="1"/>
  <c r="T51" i="1"/>
  <c r="T47" i="1"/>
  <c r="T48" i="1"/>
  <c r="T49" i="1"/>
  <c r="T50" i="1"/>
  <c r="T46" i="1"/>
  <c r="T42" i="1"/>
  <c r="T43" i="1"/>
  <c r="T44" i="1"/>
  <c r="T45" i="1"/>
  <c r="T41" i="1"/>
  <c r="T37" i="1"/>
  <c r="T38" i="1"/>
  <c r="T39" i="1"/>
  <c r="T40" i="1"/>
  <c r="T36" i="1"/>
  <c r="T32" i="1"/>
  <c r="T33" i="1"/>
  <c r="T34" i="1"/>
  <c r="T35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S77" i="1"/>
  <c r="S78" i="1"/>
  <c r="S79" i="1"/>
  <c r="S80" i="1"/>
  <c r="S76" i="1"/>
  <c r="S72" i="1"/>
  <c r="S73" i="1"/>
  <c r="S74" i="1"/>
  <c r="S75" i="1"/>
  <c r="S71" i="1"/>
  <c r="S67" i="1"/>
  <c r="S68" i="1"/>
  <c r="S69" i="1"/>
  <c r="S70" i="1"/>
  <c r="S66" i="1"/>
  <c r="S62" i="1"/>
  <c r="S63" i="1"/>
  <c r="S64" i="1"/>
  <c r="S65" i="1"/>
  <c r="S61" i="1"/>
  <c r="S57" i="1"/>
  <c r="S58" i="1"/>
  <c r="S59" i="1"/>
  <c r="S60" i="1"/>
  <c r="S56" i="1"/>
  <c r="S52" i="1"/>
  <c r="S53" i="1"/>
  <c r="S54" i="1"/>
  <c r="S55" i="1"/>
  <c r="S51" i="1"/>
  <c r="S47" i="1"/>
  <c r="S48" i="1"/>
  <c r="S49" i="1"/>
  <c r="S50" i="1"/>
  <c r="S46" i="1"/>
  <c r="S42" i="1"/>
  <c r="S43" i="1"/>
  <c r="S44" i="1"/>
  <c r="S45" i="1"/>
  <c r="S41" i="1"/>
  <c r="S37" i="1"/>
  <c r="S38" i="1"/>
  <c r="S39" i="1"/>
  <c r="S40" i="1"/>
  <c r="S36" i="1"/>
  <c r="S32" i="1"/>
  <c r="S33" i="1"/>
  <c r="S34" i="1"/>
  <c r="S35" i="1"/>
  <c r="S31" i="1"/>
  <c r="S6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U30" i="1"/>
  <c r="Q30" i="1"/>
  <c r="U29" i="1"/>
  <c r="Q29" i="1"/>
  <c r="U28" i="1"/>
  <c r="Q28" i="1"/>
  <c r="U27" i="1"/>
  <c r="Q27" i="1"/>
  <c r="U26" i="1"/>
  <c r="Q26" i="1"/>
  <c r="U25" i="1"/>
  <c r="Q25" i="1"/>
  <c r="U24" i="1"/>
  <c r="Q24" i="1"/>
  <c r="U23" i="1"/>
  <c r="Q23" i="1"/>
  <c r="U22" i="1"/>
  <c r="Q22" i="1"/>
  <c r="U21" i="1"/>
  <c r="Q21" i="1"/>
  <c r="U20" i="1"/>
  <c r="Q20" i="1"/>
  <c r="U19" i="1"/>
  <c r="Q19" i="1"/>
  <c r="U18" i="1"/>
  <c r="Q18" i="1"/>
  <c r="U17" i="1"/>
  <c r="Q17" i="1"/>
  <c r="U16" i="1"/>
  <c r="Q16" i="1"/>
  <c r="U15" i="1"/>
  <c r="U14" i="1"/>
  <c r="U13" i="1"/>
  <c r="U12" i="1"/>
  <c r="U11" i="1"/>
  <c r="AH135" i="1" l="1"/>
  <c r="AH136" i="1"/>
  <c r="AE134" i="1"/>
  <c r="AE133" i="1"/>
  <c r="AI134" i="1"/>
  <c r="AI133" i="1"/>
  <c r="AG136" i="1"/>
  <c r="AG135" i="1"/>
  <c r="AE136" i="1"/>
  <c r="AE135" i="1"/>
  <c r="AI136" i="1"/>
  <c r="AI135" i="1"/>
  <c r="AJ133" i="1"/>
  <c r="AJ134" i="1"/>
  <c r="AF135" i="1"/>
  <c r="AF136" i="1"/>
  <c r="AJ136" i="1"/>
  <c r="AJ135" i="1"/>
  <c r="X105" i="1"/>
  <c r="DO116" i="1" s="1"/>
  <c r="AJ107" i="1"/>
  <c r="EE117" i="1" s="1"/>
  <c r="AW100" i="1"/>
  <c r="CB118" i="1" s="1"/>
  <c r="AE107" i="1"/>
  <c r="EB117" i="1" s="1"/>
  <c r="AK107" i="1"/>
  <c r="EF117" i="1" s="1"/>
  <c r="Y107" i="1"/>
  <c r="EF116" i="1" s="1"/>
  <c r="AQ107" i="1"/>
  <c r="EB118" i="1" s="1"/>
  <c r="AT107" i="1"/>
  <c r="ED118" i="1" s="1"/>
  <c r="AH107" i="1"/>
  <c r="ED117" i="1" s="1"/>
  <c r="AW107" i="1"/>
  <c r="EF118" i="1" s="1"/>
  <c r="X107" i="1"/>
  <c r="EE116" i="1" s="1"/>
  <c r="AP107" i="1"/>
  <c r="EA118" i="1" s="1"/>
  <c r="AS107" i="1"/>
  <c r="EC118" i="1" s="1"/>
  <c r="AD107" i="1"/>
  <c r="EA117" i="1" s="1"/>
  <c r="AV107" i="1"/>
  <c r="EE118" i="1" s="1"/>
  <c r="AG107" i="1"/>
  <c r="EC117" i="1" s="1"/>
  <c r="T107" i="1"/>
  <c r="W107" i="1"/>
  <c r="Q107" i="1"/>
  <c r="Q99" i="1"/>
  <c r="AC92" i="1"/>
  <c r="AC104" i="1"/>
  <c r="AO107" i="1"/>
  <c r="AC107" i="1"/>
  <c r="AC95" i="1"/>
  <c r="AS92" i="1"/>
  <c r="M118" i="1" s="1"/>
  <c r="T96" i="1"/>
  <c r="W102" i="1"/>
  <c r="X102" i="1"/>
  <c r="CQ116" i="1" s="1"/>
  <c r="AW96" i="1"/>
  <c r="AV118" i="1" s="1"/>
  <c r="AW92" i="1"/>
  <c r="P118" i="1" s="1"/>
  <c r="AT93" i="1"/>
  <c r="V118" i="1" s="1"/>
  <c r="AC96" i="1"/>
  <c r="AQ94" i="1"/>
  <c r="AB118" i="1" s="1"/>
  <c r="AQ92" i="1"/>
  <c r="L118" i="1" s="1"/>
  <c r="AO98" i="1"/>
  <c r="Q103" i="1"/>
  <c r="W100" i="1"/>
  <c r="AO103" i="1"/>
  <c r="Q101" i="1"/>
  <c r="Q105" i="1"/>
  <c r="T100" i="1"/>
  <c r="W92" i="1"/>
  <c r="T98" i="1"/>
  <c r="W101" i="1"/>
  <c r="AO99" i="1"/>
  <c r="AD99" i="1"/>
  <c r="BO117" i="1" s="1"/>
  <c r="AG96" i="1"/>
  <c r="AS117" i="1" s="1"/>
  <c r="AJ98" i="1"/>
  <c r="BK117" i="1" s="1"/>
  <c r="AQ99" i="1"/>
  <c r="BP118" i="1" s="1"/>
  <c r="AT104" i="1"/>
  <c r="DF118" i="1" s="1"/>
  <c r="AW101" i="1"/>
  <c r="AW93" i="1"/>
  <c r="X118" i="1" s="1"/>
  <c r="AQ96" i="1"/>
  <c r="AR118" i="1" s="1"/>
  <c r="Q106" i="1"/>
  <c r="AT94" i="1"/>
  <c r="AD118" i="1" s="1"/>
  <c r="AQ100" i="1"/>
  <c r="BX118" i="1" s="1"/>
  <c r="AT105" i="1"/>
  <c r="DN118" i="1" s="1"/>
  <c r="AW102" i="1"/>
  <c r="AJ104" i="1"/>
  <c r="DG117" i="1" s="1"/>
  <c r="AQ105" i="1"/>
  <c r="DL118" i="1" s="1"/>
  <c r="AT98" i="1"/>
  <c r="BJ118" i="1" s="1"/>
  <c r="AQ95" i="1"/>
  <c r="AJ118" i="1" s="1"/>
  <c r="AT101" i="1"/>
  <c r="Q102" i="1"/>
  <c r="X104" i="1"/>
  <c r="DG116" i="1" s="1"/>
  <c r="AJ100" i="1"/>
  <c r="CA117" i="1" s="1"/>
  <c r="Q100" i="1"/>
  <c r="W99" i="1"/>
  <c r="X96" i="1"/>
  <c r="AU116" i="1" s="1"/>
  <c r="AE92" i="1"/>
  <c r="L117" i="1" s="1"/>
  <c r="AD104" i="1"/>
  <c r="DC117" i="1" s="1"/>
  <c r="AG101" i="1"/>
  <c r="CG117" i="1" s="1"/>
  <c r="AJ103" i="1"/>
  <c r="CY117" i="1" s="1"/>
  <c r="AQ104" i="1"/>
  <c r="DD118" i="1" s="1"/>
  <c r="AS97" i="1"/>
  <c r="BA118" i="1" s="1"/>
  <c r="AW106" i="1"/>
  <c r="DX118" i="1" s="1"/>
  <c r="AO101" i="1"/>
  <c r="AW104" i="1"/>
  <c r="DH118" i="1" s="1"/>
  <c r="W93" i="1"/>
  <c r="AS95" i="1"/>
  <c r="AK118" i="1" s="1"/>
  <c r="Q97" i="1"/>
  <c r="X101" i="1"/>
  <c r="CI116" i="1" s="1"/>
  <c r="AE98" i="1"/>
  <c r="BH117" i="1" s="1"/>
  <c r="AH95" i="1"/>
  <c r="AL117" i="1" s="1"/>
  <c r="AG99" i="1"/>
  <c r="BQ117" i="1" s="1"/>
  <c r="AK97" i="1"/>
  <c r="BD117" i="1" s="1"/>
  <c r="AQ98" i="1"/>
  <c r="BH118" i="1" s="1"/>
  <c r="AT103" i="1"/>
  <c r="CX118" i="1" s="1"/>
  <c r="AC100" i="1"/>
  <c r="AC102" i="1"/>
  <c r="AK96" i="1"/>
  <c r="AV117" i="1" s="1"/>
  <c r="X100" i="1"/>
  <c r="CA116" i="1" s="1"/>
  <c r="AD97" i="1"/>
  <c r="AY117" i="1" s="1"/>
  <c r="AH94" i="1"/>
  <c r="AD117" i="1" s="1"/>
  <c r="AH106" i="1"/>
  <c r="DV117" i="1" s="1"/>
  <c r="AQ97" i="1"/>
  <c r="AZ118" i="1" s="1"/>
  <c r="AT102" i="1"/>
  <c r="AW99" i="1"/>
  <c r="BT118" i="1" s="1"/>
  <c r="AO106" i="1"/>
  <c r="Y99" i="1"/>
  <c r="BT116" i="1" s="1"/>
  <c r="AD95" i="1"/>
  <c r="AI117" i="1" s="1"/>
  <c r="AE102" i="1"/>
  <c r="CN117" i="1" s="1"/>
  <c r="AH99" i="1"/>
  <c r="BR117" i="1" s="1"/>
  <c r="AJ101" i="1"/>
  <c r="CI117" i="1" s="1"/>
  <c r="AP102" i="1"/>
  <c r="AW95" i="1"/>
  <c r="AN118" i="1" s="1"/>
  <c r="AJ95" i="1"/>
  <c r="AM117" i="1" s="1"/>
  <c r="Y106" i="1"/>
  <c r="DX116" i="1" s="1"/>
  <c r="AH92" i="1"/>
  <c r="N117" i="1" s="1"/>
  <c r="AG104" i="1"/>
  <c r="DE117" i="1" s="1"/>
  <c r="AK106" i="1"/>
  <c r="DX117" i="1" s="1"/>
  <c r="AW94" i="1"/>
  <c r="AF118" i="1" s="1"/>
  <c r="AT100" i="1"/>
  <c r="BZ118" i="1" s="1"/>
  <c r="AV97" i="1"/>
  <c r="BC118" i="1" s="1"/>
  <c r="W103" i="1"/>
  <c r="AC106" i="1"/>
  <c r="AO97" i="1"/>
  <c r="Y98" i="1"/>
  <c r="BL116" i="1" s="1"/>
  <c r="X103" i="1"/>
  <c r="CY116" i="1" s="1"/>
  <c r="AD93" i="1"/>
  <c r="S117" i="1" s="1"/>
  <c r="AD100" i="1"/>
  <c r="BW117" i="1" s="1"/>
  <c r="AG97" i="1"/>
  <c r="BA117" i="1" s="1"/>
  <c r="AJ99" i="1"/>
  <c r="BS117" i="1" s="1"/>
  <c r="AS96" i="1"/>
  <c r="AS118" i="1" s="1"/>
  <c r="W104" i="1"/>
  <c r="AD92" i="1"/>
  <c r="K117" i="1" s="1"/>
  <c r="AK94" i="1"/>
  <c r="AF117" i="1" s="1"/>
  <c r="AD105" i="1"/>
  <c r="DK117" i="1" s="1"/>
  <c r="AG102" i="1"/>
  <c r="CO117" i="1" s="1"/>
  <c r="W105" i="1"/>
  <c r="AH101" i="1"/>
  <c r="CH117" i="1" s="1"/>
  <c r="Y97" i="1"/>
  <c r="BD116" i="1" s="1"/>
  <c r="Y94" i="1"/>
  <c r="AF116" i="1" s="1"/>
  <c r="AK101" i="1"/>
  <c r="CJ117" i="1" s="1"/>
  <c r="AV93" i="1"/>
  <c r="W118" i="1" s="1"/>
  <c r="W106" i="1"/>
  <c r="AS104" i="1"/>
  <c r="DE118" i="1" s="1"/>
  <c r="AJ93" i="1"/>
  <c r="W117" i="1" s="1"/>
  <c r="X106" i="1"/>
  <c r="DW116" i="1" s="1"/>
  <c r="AD96" i="1"/>
  <c r="AQ117" i="1" s="1"/>
  <c r="AE103" i="1"/>
  <c r="CV117" i="1" s="1"/>
  <c r="AG100" i="1"/>
  <c r="BY117" i="1" s="1"/>
  <c r="AJ102" i="1"/>
  <c r="CQ117" i="1" s="1"/>
  <c r="AP95" i="1"/>
  <c r="AI118" i="1" s="1"/>
  <c r="AP103" i="1"/>
  <c r="CU118" i="1" s="1"/>
  <c r="AW105" i="1"/>
  <c r="DP118" i="1" s="1"/>
  <c r="AK95" i="1"/>
  <c r="AN117" i="1" s="1"/>
  <c r="X99" i="1"/>
  <c r="BS116" i="1" s="1"/>
  <c r="AH93" i="1"/>
  <c r="V117" i="1" s="1"/>
  <c r="AH105" i="1"/>
  <c r="DN117" i="1" s="1"/>
  <c r="AT92" i="1"/>
  <c r="N118" i="1" s="1"/>
  <c r="AS101" i="1"/>
  <c r="AV98" i="1"/>
  <c r="BK118" i="1" s="1"/>
  <c r="AV105" i="1"/>
  <c r="DO118" i="1" s="1"/>
  <c r="AD94" i="1"/>
  <c r="AA117" i="1" s="1"/>
  <c r="AD101" i="1"/>
  <c r="CE117" i="1" s="1"/>
  <c r="AG98" i="1"/>
  <c r="BI117" i="1" s="1"/>
  <c r="AK100" i="1"/>
  <c r="CB117" i="1" s="1"/>
  <c r="AP101" i="1"/>
  <c r="AT106" i="1"/>
  <c r="DV118" i="1" s="1"/>
  <c r="AV103" i="1"/>
  <c r="CY118" i="1" s="1"/>
  <c r="W97" i="1"/>
  <c r="AW103" i="1"/>
  <c r="CZ118" i="1" s="1"/>
  <c r="X97" i="1"/>
  <c r="BC116" i="1" s="1"/>
  <c r="AD106" i="1"/>
  <c r="DS117" i="1" s="1"/>
  <c r="AG103" i="1"/>
  <c r="CW117" i="1" s="1"/>
  <c r="AJ105" i="1"/>
  <c r="DO117" i="1" s="1"/>
  <c r="AQ93" i="1"/>
  <c r="T118" i="1" s="1"/>
  <c r="AQ106" i="1"/>
  <c r="DT118" i="1" s="1"/>
  <c r="AT99" i="1"/>
  <c r="BR118" i="1" s="1"/>
  <c r="W98" i="1"/>
  <c r="Y104" i="1"/>
  <c r="DH116" i="1" s="1"/>
  <c r="X98" i="1"/>
  <c r="BK116" i="1" s="1"/>
  <c r="AE93" i="1"/>
  <c r="T117" i="1" s="1"/>
  <c r="AD102" i="1"/>
  <c r="CM117" i="1" s="1"/>
  <c r="AE104" i="1"/>
  <c r="DD117" i="1" s="1"/>
  <c r="AH96" i="1"/>
  <c r="AT117" i="1" s="1"/>
  <c r="AG105" i="1"/>
  <c r="DM117" i="1" s="1"/>
  <c r="AJ106" i="1"/>
  <c r="DW117" i="1" s="1"/>
  <c r="AJ94" i="1"/>
  <c r="AE117" i="1" s="1"/>
  <c r="AP92" i="1"/>
  <c r="K118" i="1" s="1"/>
  <c r="AP104" i="1"/>
  <c r="DC118" i="1" s="1"/>
  <c r="AQ101" i="1"/>
  <c r="AS98" i="1"/>
  <c r="BI118" i="1" s="1"/>
  <c r="AT95" i="1"/>
  <c r="AL118" i="1" s="1"/>
  <c r="AV99" i="1"/>
  <c r="BS118" i="1" s="1"/>
  <c r="AW97" i="1"/>
  <c r="BD118" i="1" s="1"/>
  <c r="X93" i="1"/>
  <c r="W116" i="1" s="1"/>
  <c r="Y103" i="1"/>
  <c r="CZ116" i="1" s="1"/>
  <c r="AE94" i="1"/>
  <c r="AB117" i="1" s="1"/>
  <c r="AD103" i="1"/>
  <c r="CU117" i="1" s="1"/>
  <c r="AE105" i="1"/>
  <c r="DL117" i="1" s="1"/>
  <c r="AG106" i="1"/>
  <c r="DU117" i="1" s="1"/>
  <c r="AO100" i="1"/>
  <c r="AP93" i="1"/>
  <c r="S118" i="1" s="1"/>
  <c r="AP105" i="1"/>
  <c r="DK118" i="1" s="1"/>
  <c r="AQ102" i="1"/>
  <c r="AS99" i="1"/>
  <c r="BQ118" i="1" s="1"/>
  <c r="AT96" i="1"/>
  <c r="AT118" i="1" s="1"/>
  <c r="AV100" i="1"/>
  <c r="CA118" i="1" s="1"/>
  <c r="AW98" i="1"/>
  <c r="BL118" i="1" s="1"/>
  <c r="X94" i="1"/>
  <c r="AE116" i="1" s="1"/>
  <c r="Y102" i="1"/>
  <c r="CR116" i="1" s="1"/>
  <c r="AE95" i="1"/>
  <c r="AJ117" i="1" s="1"/>
  <c r="AE106" i="1"/>
  <c r="DT117" i="1" s="1"/>
  <c r="AH97" i="1"/>
  <c r="BB117" i="1" s="1"/>
  <c r="AK105" i="1"/>
  <c r="DP117" i="1" s="1"/>
  <c r="AJ96" i="1"/>
  <c r="AU117" i="1" s="1"/>
  <c r="AP94" i="1"/>
  <c r="AA118" i="1" s="1"/>
  <c r="AP106" i="1"/>
  <c r="DS118" i="1" s="1"/>
  <c r="AQ103" i="1"/>
  <c r="CV118" i="1" s="1"/>
  <c r="AS100" i="1"/>
  <c r="BY118" i="1" s="1"/>
  <c r="AT97" i="1"/>
  <c r="BB118" i="1" s="1"/>
  <c r="AV101" i="1"/>
  <c r="CI118" i="1" s="1"/>
  <c r="Q98" i="1"/>
  <c r="X95" i="1"/>
  <c r="AM116" i="1" s="1"/>
  <c r="Y101" i="1"/>
  <c r="CJ116" i="1" s="1"/>
  <c r="AE96" i="1"/>
  <c r="AR117" i="1" s="1"/>
  <c r="AG92" i="1"/>
  <c r="M117" i="1" s="1"/>
  <c r="AH98" i="1"/>
  <c r="BJ117" i="1" s="1"/>
  <c r="AK98" i="1"/>
  <c r="BL117" i="1" s="1"/>
  <c r="AJ97" i="1"/>
  <c r="BC117" i="1" s="1"/>
  <c r="AO102" i="1"/>
  <c r="AV102" i="1"/>
  <c r="AP98" i="1"/>
  <c r="BG118" i="1" s="1"/>
  <c r="Y100" i="1"/>
  <c r="CB116" i="1" s="1"/>
  <c r="AG93" i="1"/>
  <c r="U117" i="1" s="1"/>
  <c r="AK99" i="1"/>
  <c r="BT117" i="1" s="1"/>
  <c r="AK93" i="1"/>
  <c r="X117" i="1" s="1"/>
  <c r="AP96" i="1"/>
  <c r="AQ118" i="1" s="1"/>
  <c r="AS102" i="1"/>
  <c r="Y93" i="1"/>
  <c r="X116" i="1" s="1"/>
  <c r="AE97" i="1"/>
  <c r="AZ117" i="1" s="1"/>
  <c r="AG94" i="1"/>
  <c r="AC117" i="1" s="1"/>
  <c r="AH100" i="1"/>
  <c r="BZ117" i="1" s="1"/>
  <c r="AP97" i="1"/>
  <c r="AY118" i="1" s="1"/>
  <c r="AS103" i="1"/>
  <c r="CW118" i="1" s="1"/>
  <c r="AV92" i="1"/>
  <c r="O118" i="1" s="1"/>
  <c r="AV104" i="1"/>
  <c r="DG118" i="1" s="1"/>
  <c r="T94" i="1"/>
  <c r="T106" i="1"/>
  <c r="Y95" i="1"/>
  <c r="AN116" i="1" s="1"/>
  <c r="AE99" i="1"/>
  <c r="BP117" i="1" s="1"/>
  <c r="AH102" i="1"/>
  <c r="CP117" i="1" s="1"/>
  <c r="AK102" i="1"/>
  <c r="CR117" i="1" s="1"/>
  <c r="AO94" i="1"/>
  <c r="AP99" i="1"/>
  <c r="BO118" i="1" s="1"/>
  <c r="AS93" i="1"/>
  <c r="U118" i="1" s="1"/>
  <c r="AS105" i="1"/>
  <c r="DM118" i="1" s="1"/>
  <c r="AV94" i="1"/>
  <c r="AE118" i="1" s="1"/>
  <c r="AV106" i="1"/>
  <c r="DW118" i="1" s="1"/>
  <c r="AG95" i="1"/>
  <c r="AK117" i="1" s="1"/>
  <c r="Y96" i="1"/>
  <c r="AV116" i="1" s="1"/>
  <c r="AD98" i="1"/>
  <c r="BG117" i="1" s="1"/>
  <c r="AE100" i="1"/>
  <c r="BX117" i="1" s="1"/>
  <c r="AH103" i="1"/>
  <c r="CX117" i="1" s="1"/>
  <c r="AK103" i="1"/>
  <c r="CZ117" i="1" s="1"/>
  <c r="AP100" i="1"/>
  <c r="BW118" i="1" s="1"/>
  <c r="AS94" i="1"/>
  <c r="AC118" i="1" s="1"/>
  <c r="AS106" i="1"/>
  <c r="DU118" i="1" s="1"/>
  <c r="AV95" i="1"/>
  <c r="AM118" i="1" s="1"/>
  <c r="Q104" i="1"/>
  <c r="AE101" i="1"/>
  <c r="CF117" i="1" s="1"/>
  <c r="AH104" i="1"/>
  <c r="DF117" i="1" s="1"/>
  <c r="AK104" i="1"/>
  <c r="DH117" i="1" s="1"/>
  <c r="AV96" i="1"/>
  <c r="AU118" i="1" s="1"/>
  <c r="T97" i="1"/>
  <c r="Y105" i="1"/>
  <c r="DP116" i="1" s="1"/>
  <c r="AO95" i="1"/>
  <c r="AO105" i="1"/>
  <c r="AO104" i="1"/>
  <c r="AO96" i="1"/>
  <c r="AO93" i="1"/>
  <c r="AO92" i="1"/>
  <c r="AC105" i="1"/>
  <c r="AC103" i="1"/>
  <c r="AC101" i="1"/>
  <c r="AC99" i="1"/>
  <c r="AC98" i="1"/>
  <c r="AC97" i="1"/>
  <c r="AC94" i="1"/>
  <c r="AC93" i="1"/>
  <c r="T105" i="1"/>
  <c r="T104" i="1"/>
  <c r="T103" i="1"/>
  <c r="T102" i="1"/>
  <c r="T101" i="1"/>
  <c r="T99" i="1"/>
  <c r="T95" i="1"/>
  <c r="T93" i="1"/>
  <c r="T92" i="1"/>
  <c r="W94" i="1"/>
  <c r="Q92" i="1"/>
  <c r="Q93" i="1"/>
  <c r="Q94" i="1"/>
  <c r="Q95" i="1"/>
  <c r="Q96" i="1"/>
  <c r="W95" i="1"/>
  <c r="W96" i="1"/>
  <c r="U10" i="1"/>
  <c r="U8" i="1"/>
  <c r="U6" i="1"/>
  <c r="U9" i="1"/>
  <c r="U7" i="1"/>
  <c r="CG118" i="1" l="1"/>
  <c r="CO118" i="1"/>
  <c r="CF118" i="1"/>
  <c r="CN118" i="1"/>
  <c r="CE118" i="1"/>
  <c r="CM118" i="1"/>
  <c r="CH118" i="1"/>
  <c r="CP118" i="1"/>
  <c r="CJ118" i="1"/>
  <c r="CR118" i="1"/>
  <c r="AX97" i="1"/>
  <c r="AR100" i="1"/>
  <c r="AL98" i="1"/>
  <c r="AR95" i="1"/>
  <c r="AL104" i="1"/>
  <c r="AR105" i="1"/>
  <c r="AI102" i="1"/>
  <c r="AI101" i="1"/>
  <c r="AI107" i="1"/>
  <c r="AF107" i="1"/>
  <c r="AX107" i="1"/>
  <c r="AR107" i="1"/>
  <c r="AF99" i="1"/>
  <c r="AF97" i="1"/>
  <c r="AF96" i="1"/>
  <c r="AI96" i="1"/>
  <c r="AU95" i="1"/>
  <c r="AU94" i="1"/>
  <c r="AR94" i="1"/>
  <c r="AL93" i="1"/>
  <c r="Z107" i="1"/>
  <c r="AL107" i="1"/>
  <c r="AU107" i="1"/>
  <c r="AI103" i="1"/>
  <c r="Z102" i="1"/>
  <c r="AU101" i="1"/>
  <c r="AI100" i="1"/>
  <c r="AR97" i="1"/>
  <c r="AX96" i="1"/>
  <c r="AI95" i="1"/>
  <c r="AI94" i="1"/>
  <c r="AL94" i="1"/>
  <c r="AU93" i="1"/>
  <c r="AX92" i="1"/>
  <c r="AU92" i="1"/>
  <c r="AF92" i="1"/>
  <c r="AR92" i="1"/>
  <c r="Z103" i="1"/>
  <c r="Z101" i="1"/>
  <c r="AX101" i="1"/>
  <c r="AR98" i="1"/>
  <c r="AU97" i="1"/>
  <c r="AI104" i="1"/>
  <c r="AR99" i="1"/>
  <c r="AR106" i="1"/>
  <c r="AF101" i="1"/>
  <c r="AU98" i="1"/>
  <c r="AI97" i="1"/>
  <c r="AX105" i="1"/>
  <c r="AX106" i="1"/>
  <c r="AL99" i="1"/>
  <c r="AL97" i="1"/>
  <c r="AX99" i="1"/>
  <c r="AL101" i="1"/>
  <c r="AU104" i="1"/>
  <c r="AF100" i="1"/>
  <c r="AI92" i="1"/>
  <c r="AR93" i="1"/>
  <c r="AR104" i="1"/>
  <c r="AL95" i="1"/>
  <c r="AX93" i="1"/>
  <c r="AR96" i="1"/>
  <c r="AX104" i="1"/>
  <c r="AU105" i="1"/>
  <c r="AU103" i="1"/>
  <c r="AI99" i="1"/>
  <c r="AF105" i="1"/>
  <c r="Z95" i="1"/>
  <c r="AF95" i="1"/>
  <c r="AL100" i="1"/>
  <c r="AX94" i="1"/>
  <c r="Z100" i="1"/>
  <c r="AX102" i="1"/>
  <c r="AX100" i="1"/>
  <c r="AF104" i="1"/>
  <c r="AR102" i="1"/>
  <c r="Z104" i="1"/>
  <c r="AF93" i="1"/>
  <c r="AL103" i="1"/>
  <c r="Z97" i="1"/>
  <c r="AU102" i="1"/>
  <c r="AF98" i="1"/>
  <c r="AX103" i="1"/>
  <c r="AF102" i="1"/>
  <c r="AF106" i="1"/>
  <c r="AU106" i="1"/>
  <c r="AF103" i="1"/>
  <c r="AL106" i="1"/>
  <c r="AF94" i="1"/>
  <c r="AI105" i="1"/>
  <c r="AX95" i="1"/>
  <c r="AX98" i="1"/>
  <c r="Z94" i="1"/>
  <c r="AU100" i="1"/>
  <c r="Z99" i="1"/>
  <c r="AR103" i="1"/>
  <c r="AU96" i="1"/>
  <c r="Z105" i="1"/>
  <c r="AL102" i="1"/>
  <c r="Z98" i="1"/>
  <c r="Z106" i="1"/>
  <c r="AU99" i="1"/>
  <c r="Z93" i="1"/>
  <c r="AI98" i="1"/>
  <c r="AL96" i="1"/>
  <c r="AL105" i="1"/>
  <c r="AR101" i="1"/>
  <c r="AI106" i="1"/>
  <c r="AJ92" i="1"/>
  <c r="O117" i="1" s="1"/>
  <c r="AK92" i="1"/>
  <c r="P117" i="1" s="1"/>
  <c r="Y92" i="1"/>
  <c r="P116" i="1" s="1"/>
  <c r="X92" i="1"/>
  <c r="O116" i="1" s="1"/>
  <c r="Z96" i="1"/>
  <c r="AI93" i="1"/>
  <c r="AL92" i="1" l="1"/>
  <c r="Z92" i="1"/>
</calcChain>
</file>

<file path=xl/sharedStrings.xml><?xml version="1.0" encoding="utf-8"?>
<sst xmlns="http://schemas.openxmlformats.org/spreadsheetml/2006/main" count="896" uniqueCount="124">
  <si>
    <t>Dispositivo de Medida</t>
  </si>
  <si>
    <t>TIK</t>
  </si>
  <si>
    <t>Colocación Viga</t>
  </si>
  <si>
    <t>Medida con tabla en caballetes y golpeo y registro en misma cara</t>
  </si>
  <si>
    <t>Medida con tabla en caballetes y golpeo y registro en cara opuesta</t>
  </si>
  <si>
    <t>Medida con tabla en soportes elásticos y golpeo y registro en misma cara</t>
  </si>
  <si>
    <t>Identificador</t>
  </si>
  <si>
    <t>Peso
[kg]</t>
  </si>
  <si>
    <t>Longitud
[mm]</t>
  </si>
  <si>
    <t>Ancho
[mm]</t>
  </si>
  <si>
    <t>Grosor
[mm]</t>
  </si>
  <si>
    <r>
      <t>Densidad
[kg/m</t>
    </r>
    <r>
      <rPr>
        <b/>
        <vertAlign val="super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>]</t>
    </r>
  </si>
  <si>
    <t>Humedad Referencia
[%]</t>
  </si>
  <si>
    <t>Humedad
[%]</t>
  </si>
  <si>
    <t>Tipo de Madera</t>
  </si>
  <si>
    <t>Modo de Medida</t>
  </si>
  <si>
    <t>Número de Golpeo</t>
  </si>
  <si>
    <t>Frecuencia de Resonancia
[Hz]</t>
  </si>
  <si>
    <t>Velocidad de Propagación
[m/s]</t>
  </si>
  <si>
    <t>MOE (sin correción de humedad)
[Mpa]</t>
  </si>
  <si>
    <t>MOE (con correción de humedad)
[Mpa]</t>
  </si>
  <si>
    <t>Softwood</t>
  </si>
  <si>
    <t>Longitudinal</t>
  </si>
  <si>
    <t>MTG</t>
  </si>
  <si>
    <t>BING</t>
  </si>
  <si>
    <t>Media
[Hz]</t>
  </si>
  <si>
    <t>STD
[Hz]</t>
  </si>
  <si>
    <t>STD
[%]</t>
  </si>
  <si>
    <t>L14</t>
  </si>
  <si>
    <t>L6</t>
  </si>
  <si>
    <t>L10</t>
  </si>
  <si>
    <t>L22</t>
  </si>
  <si>
    <t>L29</t>
  </si>
  <si>
    <t>L20</t>
  </si>
  <si>
    <t>L15</t>
  </si>
  <si>
    <t>L7</t>
  </si>
  <si>
    <t>VIGA 3</t>
  </si>
  <si>
    <t>L28</t>
  </si>
  <si>
    <t>L8</t>
  </si>
  <si>
    <t>L33</t>
  </si>
  <si>
    <t>L24</t>
  </si>
  <si>
    <t>L11</t>
  </si>
  <si>
    <t>L31</t>
  </si>
  <si>
    <t>L17</t>
  </si>
  <si>
    <t>L3</t>
  </si>
  <si>
    <t>LAB</t>
  </si>
  <si>
    <t>Frecuencia Resonancia 
[Hz]</t>
  </si>
  <si>
    <t>Velocidad de Porpagación 
[m/s)</t>
  </si>
  <si>
    <t xml:space="preserve">Frecuencia de Resonancia </t>
  </si>
  <si>
    <t>Velocidad de Propagación</t>
  </si>
  <si>
    <t>MOE (sin correción de humedad)</t>
  </si>
  <si>
    <t>MOE (con correción de humedad)</t>
  </si>
  <si>
    <t>Frecuencia de Resonancia</t>
  </si>
  <si>
    <t>Cantidad de Fingers</t>
  </si>
  <si>
    <t>Media</t>
  </si>
  <si>
    <t>STD</t>
  </si>
  <si>
    <t>Medidas de los Fingers
[m]</t>
  </si>
  <si>
    <t>1,8085 + 1,8065</t>
  </si>
  <si>
    <t>0,6380 + 2,4433 + 0,5370</t>
  </si>
  <si>
    <t>1,8070 + 1,8080</t>
  </si>
  <si>
    <t>0,5850 + 2,4375 + 0,5930</t>
  </si>
  <si>
    <t>1,8000 + 1,8090</t>
  </si>
  <si>
    <t>0,6840 + 2,3150 + 0,6170</t>
  </si>
  <si>
    <t>1,8075 + 1,8065</t>
  </si>
  <si>
    <t>0,6080 + 2,4410 + 0,5990</t>
  </si>
  <si>
    <t>1,8080 + 1,8070</t>
  </si>
  <si>
    <t>0,5750 + 2,4410 + 0,5990</t>
  </si>
  <si>
    <t>1,8070 + 1,8050</t>
  </si>
  <si>
    <t>0,5950 + 2,4130 + 0,6070</t>
  </si>
  <si>
    <t>1,8075 + 1,8080</t>
  </si>
  <si>
    <t>0,6750 + 2,3660 + 0,6430</t>
  </si>
  <si>
    <t>1,8090 + 1,8060</t>
  </si>
  <si>
    <t>0,5950 + 2,4165 + 0,6065</t>
  </si>
  <si>
    <t>VIGA3</t>
  </si>
  <si>
    <t>8.77</t>
  </si>
  <si>
    <t xml:space="preserve">Número de tablas </t>
  </si>
  <si>
    <t>Densidad
[kg/m3]</t>
  </si>
  <si>
    <t>3615x127x32</t>
  </si>
  <si>
    <t>3616x128x37</t>
  </si>
  <si>
    <t>3617x129x39</t>
  </si>
  <si>
    <t>3618x129x40</t>
  </si>
  <si>
    <t>3611x129x39</t>
  </si>
  <si>
    <t>3619x128x40</t>
  </si>
  <si>
    <t>3614x127x37</t>
  </si>
  <si>
    <t>3619x128x38</t>
  </si>
  <si>
    <t>3615x127x34</t>
  </si>
  <si>
    <t>3614x130x40</t>
  </si>
  <si>
    <t>3619x129x40</t>
  </si>
  <si>
    <t>3618x128x40</t>
  </si>
  <si>
    <t>3617x128x36</t>
  </si>
  <si>
    <t>3619x127x39</t>
  </si>
  <si>
    <t>3615x128x33</t>
  </si>
  <si>
    <t>3620x127x35</t>
  </si>
  <si>
    <t>3616x128x242</t>
  </si>
  <si>
    <t>3616x129x242</t>
  </si>
  <si>
    <t>Mean</t>
  </si>
  <si>
    <t>Min</t>
  </si>
  <si>
    <t>Max</t>
  </si>
  <si>
    <t>Max-Min</t>
  </si>
  <si>
    <t>ID Viga</t>
  </si>
  <si>
    <t>Freq Reso</t>
  </si>
  <si>
    <t>DATOS DE TABLAS</t>
  </si>
  <si>
    <t>DISPOSITIVO DE MEDIDA</t>
  </si>
  <si>
    <t>TIK TIMBER</t>
  </si>
  <si>
    <r>
      <t>ID</t>
    </r>
    <r>
      <rPr>
        <sz val="8"/>
        <color theme="1"/>
        <rFont val="NimbusRomNo9L-Regu"/>
      </rPr>
      <t>  </t>
    </r>
  </si>
  <si>
    <t>Peso</t>
  </si>
  <si>
    <t>[kg]</t>
  </si>
  <si>
    <t>Dimensiones</t>
  </si>
  <si>
    <t>L x W x H</t>
  </si>
  <si>
    <r>
      <t>[mm</t>
    </r>
    <r>
      <rPr>
        <vertAlign val="super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1"/>
      </rPr>
      <t>]</t>
    </r>
  </si>
  <si>
    <t>Densidad</t>
  </si>
  <si>
    <r>
      <t>[kg/m</t>
    </r>
    <r>
      <rPr>
        <vertAlign val="super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1"/>
      </rPr>
      <t>]</t>
    </r>
  </si>
  <si>
    <t>Humedad</t>
  </si>
  <si>
    <t>[%]</t>
  </si>
  <si>
    <t>Cantidad de uniones dentadas</t>
  </si>
  <si>
    <t>Frecuencia Resonancia</t>
  </si>
  <si>
    <t>[Hz]</t>
  </si>
  <si>
    <t>L1</t>
  </si>
  <si>
    <t>L2</t>
  </si>
  <si>
    <t>L4</t>
  </si>
  <si>
    <t>L5</t>
  </si>
  <si>
    <t>L9</t>
  </si>
  <si>
    <t>L12</t>
  </si>
  <si>
    <t>L13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</si>
</sst>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2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Times New Roman"/>
      <family val="1"/>
    </font>
    <font>
      <sz val="9"/>
      <color theme="1"/>
      <name val="Times New Roman"/>
      <family val="1"/>
    </font>
    <font>
      <sz val="8"/>
      <color theme="1"/>
      <name val="NimbusRomNo9L-Regu"/>
    </font>
    <font>
      <vertAlign val="superscript"/>
      <sz val="9"/>
      <color theme="1"/>
      <name val="Times New Roman"/>
      <family val="1"/>
    </font>
    <font>
      <sz val="9"/>
      <color rgb="FF000000"/>
      <name val="Times New Roman"/>
      <family val="1"/>
    </font>
    <font>
      <sz val="10"/>
      <color theme="1"/>
      <name val="NimbusRomNo9L-Regu"/>
    </font>
  </fonts>
  <fills count="2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EDFEE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EFBDD"/>
        <bgColor indexed="64"/>
      </patternFill>
    </fill>
    <fill>
      <patternFill patternType="solid">
        <fgColor rgb="FFFBC9FA"/>
        <bgColor indexed="64"/>
      </patternFill>
    </fill>
    <fill>
      <patternFill patternType="solid">
        <fgColor rgb="FFFFEFFE"/>
        <bgColor indexed="64"/>
      </patternFill>
    </fill>
    <fill>
      <patternFill patternType="solid">
        <fgColor rgb="FFE4F3FC"/>
        <bgColor indexed="64"/>
      </patternFill>
    </fill>
    <fill>
      <patternFill patternType="solid">
        <fgColor rgb="FFAEE0F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FBE5FA"/>
        <bgColor indexed="64"/>
      </patternFill>
    </fill>
    <fill>
      <patternFill patternType="solid">
        <fgColor rgb="FFDEF8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58">
    <xf numFmtId="0" fontId="0" fillId="0" borderId="0" xfId="0"/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1" fontId="3" fillId="4" borderId="12" xfId="0" applyNumberFormat="1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1" fontId="3" fillId="4" borderId="14" xfId="0" applyNumberFormat="1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0" fontId="1" fillId="9" borderId="5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/>
    </xf>
    <xf numFmtId="1" fontId="3" fillId="9" borderId="12" xfId="0" applyNumberFormat="1" applyFont="1" applyFill="1" applyBorder="1" applyAlignment="1">
      <alignment horizontal="center" vertical="center"/>
    </xf>
    <xf numFmtId="0" fontId="3" fillId="9" borderId="13" xfId="0" applyFont="1" applyFill="1" applyBorder="1" applyAlignment="1">
      <alignment horizontal="center" vertical="center"/>
    </xf>
    <xf numFmtId="1" fontId="3" fillId="9" borderId="14" xfId="0" applyNumberFormat="1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 wrapText="1"/>
    </xf>
    <xf numFmtId="0" fontId="1" fillId="10" borderId="5" xfId="0" applyFont="1" applyFill="1" applyBorder="1" applyAlignment="1">
      <alignment horizontal="center" vertical="center" wrapText="1"/>
    </xf>
    <xf numFmtId="0" fontId="3" fillId="10" borderId="11" xfId="0" applyFont="1" applyFill="1" applyBorder="1" applyAlignment="1">
      <alignment horizontal="center" vertical="center"/>
    </xf>
    <xf numFmtId="0" fontId="3" fillId="10" borderId="13" xfId="0" applyFont="1" applyFill="1" applyBorder="1" applyAlignment="1">
      <alignment horizontal="center" vertical="center"/>
    </xf>
    <xf numFmtId="0" fontId="0" fillId="0" borderId="15" xfId="0" applyBorder="1"/>
    <xf numFmtId="0" fontId="3" fillId="4" borderId="16" xfId="0" applyFont="1" applyFill="1" applyBorder="1" applyAlignment="1">
      <alignment horizontal="center" vertical="center"/>
    </xf>
    <xf numFmtId="0" fontId="3" fillId="9" borderId="16" xfId="0" applyFont="1" applyFill="1" applyBorder="1" applyAlignment="1">
      <alignment horizontal="center" vertical="center"/>
    </xf>
    <xf numFmtId="1" fontId="3" fillId="9" borderId="17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10" borderId="16" xfId="0" applyFont="1" applyFill="1" applyBorder="1" applyAlignment="1">
      <alignment horizontal="center" vertical="center"/>
    </xf>
    <xf numFmtId="0" fontId="3" fillId="12" borderId="2" xfId="0" applyFont="1" applyFill="1" applyBorder="1" applyAlignment="1">
      <alignment horizontal="center" vertical="center"/>
    </xf>
    <xf numFmtId="0" fontId="1" fillId="9" borderId="19" xfId="0" applyFont="1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" fillId="9" borderId="21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164" fontId="3" fillId="9" borderId="19" xfId="0" applyNumberFormat="1" applyFont="1" applyFill="1" applyBorder="1" applyAlignment="1">
      <alignment horizontal="center" vertical="center"/>
    </xf>
    <xf numFmtId="164" fontId="3" fillId="9" borderId="20" xfId="0" applyNumberFormat="1" applyFont="1" applyFill="1" applyBorder="1" applyAlignment="1">
      <alignment horizontal="center" vertical="center"/>
    </xf>
    <xf numFmtId="164" fontId="3" fillId="9" borderId="3" xfId="0" applyNumberFormat="1" applyFont="1" applyFill="1" applyBorder="1" applyAlignment="1">
      <alignment horizontal="center" vertical="center"/>
    </xf>
    <xf numFmtId="1" fontId="3" fillId="9" borderId="19" xfId="0" applyNumberFormat="1" applyFont="1" applyFill="1" applyBorder="1" applyAlignment="1">
      <alignment horizontal="center" vertical="center"/>
    </xf>
    <xf numFmtId="1" fontId="3" fillId="9" borderId="20" xfId="0" applyNumberFormat="1" applyFont="1" applyFill="1" applyBorder="1" applyAlignment="1">
      <alignment horizontal="center" vertical="center"/>
    </xf>
    <xf numFmtId="1" fontId="3" fillId="9" borderId="3" xfId="0" applyNumberFormat="1" applyFont="1" applyFill="1" applyBorder="1" applyAlignment="1">
      <alignment horizontal="center" vertical="center"/>
    </xf>
    <xf numFmtId="164" fontId="3" fillId="9" borderId="22" xfId="0" applyNumberFormat="1" applyFont="1" applyFill="1" applyBorder="1" applyAlignment="1">
      <alignment horizontal="center" vertical="center"/>
    </xf>
    <xf numFmtId="164" fontId="3" fillId="9" borderId="23" xfId="0" applyNumberFormat="1" applyFont="1" applyFill="1" applyBorder="1" applyAlignment="1">
      <alignment horizontal="center" vertical="center"/>
    </xf>
    <xf numFmtId="164" fontId="3" fillId="9" borderId="5" xfId="0" applyNumberFormat="1" applyFont="1" applyFill="1" applyBorder="1" applyAlignment="1">
      <alignment horizontal="center" vertical="center"/>
    </xf>
    <xf numFmtId="0" fontId="1" fillId="10" borderId="19" xfId="0" applyFont="1" applyFill="1" applyBorder="1" applyAlignment="1">
      <alignment horizontal="center" vertical="center" wrapText="1"/>
    </xf>
    <xf numFmtId="0" fontId="1" fillId="10" borderId="20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164" fontId="3" fillId="10" borderId="19" xfId="0" applyNumberFormat="1" applyFont="1" applyFill="1" applyBorder="1" applyAlignment="1">
      <alignment horizontal="center" vertical="center"/>
    </xf>
    <xf numFmtId="164" fontId="3" fillId="10" borderId="20" xfId="0" applyNumberFormat="1" applyFont="1" applyFill="1" applyBorder="1" applyAlignment="1">
      <alignment horizontal="center" vertical="center"/>
    </xf>
    <xf numFmtId="164" fontId="3" fillId="10" borderId="3" xfId="0" applyNumberFormat="1" applyFont="1" applyFill="1" applyBorder="1" applyAlignment="1">
      <alignment horizontal="center" vertical="center"/>
    </xf>
    <xf numFmtId="164" fontId="3" fillId="10" borderId="23" xfId="0" applyNumberFormat="1" applyFont="1" applyFill="1" applyBorder="1" applyAlignment="1">
      <alignment horizontal="center" vertical="center"/>
    </xf>
    <xf numFmtId="164" fontId="3" fillId="10" borderId="5" xfId="0" applyNumberFormat="1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 wrapText="1"/>
    </xf>
    <xf numFmtId="0" fontId="1" fillId="7" borderId="20" xfId="0" applyFont="1" applyFill="1" applyBorder="1" applyAlignment="1">
      <alignment horizontal="center" vertical="center" wrapText="1"/>
    </xf>
    <xf numFmtId="0" fontId="3" fillId="7" borderId="19" xfId="0" applyFont="1" applyFill="1" applyBorder="1" applyAlignment="1">
      <alignment horizontal="center" vertical="center"/>
    </xf>
    <xf numFmtId="164" fontId="3" fillId="7" borderId="20" xfId="0" applyNumberFormat="1" applyFont="1" applyFill="1" applyBorder="1" applyAlignment="1">
      <alignment horizontal="center" vertical="center"/>
    </xf>
    <xf numFmtId="164" fontId="3" fillId="7" borderId="3" xfId="0" applyNumberFormat="1" applyFont="1" applyFill="1" applyBorder="1" applyAlignment="1">
      <alignment horizontal="center" vertical="center"/>
    </xf>
    <xf numFmtId="1" fontId="3" fillId="7" borderId="19" xfId="0" applyNumberFormat="1" applyFont="1" applyFill="1" applyBorder="1" applyAlignment="1">
      <alignment horizontal="center" vertical="center"/>
    </xf>
    <xf numFmtId="1" fontId="3" fillId="7" borderId="20" xfId="0" applyNumberFormat="1" applyFont="1" applyFill="1" applyBorder="1" applyAlignment="1">
      <alignment horizontal="center" vertical="center"/>
    </xf>
    <xf numFmtId="0" fontId="3" fillId="7" borderId="22" xfId="0" applyFont="1" applyFill="1" applyBorder="1" applyAlignment="1">
      <alignment horizontal="center" vertical="center"/>
    </xf>
    <xf numFmtId="164" fontId="3" fillId="7" borderId="23" xfId="0" applyNumberFormat="1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0" fontId="3" fillId="12" borderId="9" xfId="0" applyFont="1" applyFill="1" applyBorder="1" applyAlignment="1">
      <alignment horizontal="center" vertical="center"/>
    </xf>
    <xf numFmtId="0" fontId="3" fillId="12" borderId="5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164" fontId="3" fillId="9" borderId="11" xfId="0" applyNumberFormat="1" applyFont="1" applyFill="1" applyBorder="1" applyAlignment="1">
      <alignment horizontal="center" vertical="center"/>
    </xf>
    <xf numFmtId="164" fontId="3" fillId="9" borderId="13" xfId="0" applyNumberFormat="1" applyFont="1" applyFill="1" applyBorder="1" applyAlignment="1">
      <alignment horizontal="center" vertical="center"/>
    </xf>
    <xf numFmtId="1" fontId="3" fillId="9" borderId="11" xfId="0" applyNumberFormat="1" applyFont="1" applyFill="1" applyBorder="1" applyAlignment="1">
      <alignment horizontal="center" vertical="center"/>
    </xf>
    <xf numFmtId="1" fontId="3" fillId="9" borderId="13" xfId="0" applyNumberFormat="1" applyFont="1" applyFill="1" applyBorder="1" applyAlignment="1">
      <alignment horizontal="center" vertical="center"/>
    </xf>
    <xf numFmtId="164" fontId="3" fillId="10" borderId="11" xfId="0" applyNumberFormat="1" applyFont="1" applyFill="1" applyBorder="1" applyAlignment="1">
      <alignment horizontal="center" vertical="center"/>
    </xf>
    <xf numFmtId="164" fontId="3" fillId="10" borderId="13" xfId="0" applyNumberFormat="1" applyFont="1" applyFill="1" applyBorder="1" applyAlignment="1">
      <alignment horizontal="center" vertical="center"/>
    </xf>
    <xf numFmtId="1" fontId="3" fillId="10" borderId="11" xfId="0" applyNumberFormat="1" applyFont="1" applyFill="1" applyBorder="1" applyAlignment="1">
      <alignment horizontal="center" vertical="center"/>
    </xf>
    <xf numFmtId="1" fontId="3" fillId="10" borderId="13" xfId="0" applyNumberFormat="1" applyFont="1" applyFill="1" applyBorder="1" applyAlignment="1">
      <alignment horizontal="center" vertical="center"/>
    </xf>
    <xf numFmtId="1" fontId="3" fillId="4" borderId="16" xfId="0" applyNumberFormat="1" applyFont="1" applyFill="1" applyBorder="1" applyAlignment="1">
      <alignment horizontal="center" vertical="center"/>
    </xf>
    <xf numFmtId="1" fontId="3" fillId="9" borderId="16" xfId="0" applyNumberFormat="1" applyFont="1" applyFill="1" applyBorder="1" applyAlignment="1">
      <alignment horizontal="center" vertical="center"/>
    </xf>
    <xf numFmtId="164" fontId="3" fillId="9" borderId="16" xfId="0" applyNumberFormat="1" applyFont="1" applyFill="1" applyBorder="1" applyAlignment="1">
      <alignment horizontal="center" vertical="center"/>
    </xf>
    <xf numFmtId="1" fontId="3" fillId="9" borderId="10" xfId="0" applyNumberFormat="1" applyFont="1" applyFill="1" applyBorder="1" applyAlignment="1">
      <alignment horizontal="center" vertical="center"/>
    </xf>
    <xf numFmtId="164" fontId="3" fillId="10" borderId="16" xfId="0" applyNumberFormat="1" applyFont="1" applyFill="1" applyBorder="1" applyAlignment="1">
      <alignment horizontal="center" vertical="center"/>
    </xf>
    <xf numFmtId="1" fontId="3" fillId="10" borderId="1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14" borderId="19" xfId="0" applyFont="1" applyFill="1" applyBorder="1" applyAlignment="1">
      <alignment horizontal="center" vertical="center" wrapText="1"/>
    </xf>
    <xf numFmtId="0" fontId="3" fillId="15" borderId="19" xfId="0" applyFont="1" applyFill="1" applyBorder="1" applyAlignment="1">
      <alignment horizontal="center" vertical="center"/>
    </xf>
    <xf numFmtId="1" fontId="0" fillId="16" borderId="19" xfId="0" applyNumberFormat="1" applyFill="1" applyBorder="1" applyAlignment="1">
      <alignment horizontal="center" vertical="center"/>
    </xf>
    <xf numFmtId="0" fontId="0" fillId="17" borderId="22" xfId="0" applyFill="1" applyBorder="1" applyAlignment="1">
      <alignment horizontal="center" vertical="center"/>
    </xf>
    <xf numFmtId="0" fontId="3" fillId="12" borderId="18" xfId="0" applyFont="1" applyFill="1" applyBorder="1" applyAlignment="1">
      <alignment horizontal="center" vertical="center"/>
    </xf>
    <xf numFmtId="0" fontId="1" fillId="14" borderId="21" xfId="0" applyFont="1" applyFill="1" applyBorder="1" applyAlignment="1">
      <alignment horizontal="center" vertical="center" wrapText="1"/>
    </xf>
    <xf numFmtId="0" fontId="1" fillId="14" borderId="2" xfId="0" applyFont="1" applyFill="1" applyBorder="1" applyAlignment="1">
      <alignment horizontal="center" vertical="center" wrapText="1"/>
    </xf>
    <xf numFmtId="164" fontId="1" fillId="15" borderId="4" xfId="0" applyNumberFormat="1" applyFont="1" applyFill="1" applyBorder="1" applyAlignment="1">
      <alignment horizontal="center" vertical="center"/>
    </xf>
    <xf numFmtId="1" fontId="4" fillId="16" borderId="15" xfId="0" applyNumberFormat="1" applyFont="1" applyFill="1" applyBorder="1" applyAlignment="1">
      <alignment horizontal="center" vertical="center"/>
    </xf>
    <xf numFmtId="0" fontId="4" fillId="17" borderId="4" xfId="0" applyFont="1" applyFill="1" applyBorder="1" applyAlignment="1">
      <alignment horizontal="center" vertical="center"/>
    </xf>
    <xf numFmtId="164" fontId="3" fillId="15" borderId="19" xfId="0" applyNumberFormat="1" applyFont="1" applyFill="1" applyBorder="1" applyAlignment="1">
      <alignment horizontal="center" vertical="center"/>
    </xf>
    <xf numFmtId="1" fontId="3" fillId="15" borderId="19" xfId="0" applyNumberFormat="1" applyFont="1" applyFill="1" applyBorder="1" applyAlignment="1">
      <alignment horizontal="center" vertical="center"/>
    </xf>
    <xf numFmtId="1" fontId="3" fillId="15" borderId="1" xfId="0" applyNumberFormat="1" applyFont="1" applyFill="1" applyBorder="1" applyAlignment="1">
      <alignment horizontal="center" vertical="center"/>
    </xf>
    <xf numFmtId="1" fontId="0" fillId="16" borderId="4" xfId="0" applyNumberFormat="1" applyFill="1" applyBorder="1" applyAlignment="1">
      <alignment horizontal="center" vertical="center"/>
    </xf>
    <xf numFmtId="164" fontId="0" fillId="17" borderId="22" xfId="0" applyNumberFormat="1" applyFill="1" applyBorder="1" applyAlignment="1">
      <alignment horizontal="center" vertical="center"/>
    </xf>
    <xf numFmtId="164" fontId="0" fillId="17" borderId="4" xfId="0" applyNumberFormat="1" applyFill="1" applyBorder="1" applyAlignment="1">
      <alignment horizontal="center" vertical="center"/>
    </xf>
    <xf numFmtId="164" fontId="0" fillId="0" borderId="0" xfId="0" applyNumberFormat="1"/>
    <xf numFmtId="1" fontId="3" fillId="10" borderId="20" xfId="0" applyNumberFormat="1" applyFont="1" applyFill="1" applyBorder="1" applyAlignment="1">
      <alignment horizontal="center" vertical="center"/>
    </xf>
    <xf numFmtId="1" fontId="3" fillId="10" borderId="3" xfId="0" applyNumberFormat="1" applyFont="1" applyFill="1" applyBorder="1" applyAlignment="1">
      <alignment horizontal="center" vertical="center"/>
    </xf>
    <xf numFmtId="1" fontId="3" fillId="10" borderId="23" xfId="0" applyNumberFormat="1" applyFont="1" applyFill="1" applyBorder="1" applyAlignment="1">
      <alignment horizontal="center" vertical="center"/>
    </xf>
    <xf numFmtId="1" fontId="3" fillId="10" borderId="5" xfId="0" applyNumberFormat="1" applyFont="1" applyFill="1" applyBorder="1" applyAlignment="1">
      <alignment horizontal="center" vertical="center"/>
    </xf>
    <xf numFmtId="165" fontId="3" fillId="12" borderId="9" xfId="0" applyNumberFormat="1" applyFont="1" applyFill="1" applyBorder="1" applyAlignment="1">
      <alignment horizontal="center" vertical="center"/>
    </xf>
    <xf numFmtId="165" fontId="3" fillId="12" borderId="4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2" fontId="3" fillId="6" borderId="6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164" fontId="3" fillId="9" borderId="4" xfId="0" applyNumberFormat="1" applyFont="1" applyFill="1" applyBorder="1" applyAlignment="1">
      <alignment horizontal="center" vertical="center"/>
    </xf>
    <xf numFmtId="1" fontId="3" fillId="9" borderId="4" xfId="0" applyNumberFormat="1" applyFont="1" applyFill="1" applyBorder="1" applyAlignment="1">
      <alignment horizontal="center" vertical="center"/>
    </xf>
    <xf numFmtId="164" fontId="3" fillId="10" borderId="4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164" fontId="6" fillId="4" borderId="11" xfId="0" applyNumberFormat="1" applyFont="1" applyFill="1" applyBorder="1" applyAlignment="1">
      <alignment horizontal="center" vertical="center"/>
    </xf>
    <xf numFmtId="1" fontId="6" fillId="4" borderId="11" xfId="0" applyNumberFormat="1" applyFont="1" applyFill="1" applyBorder="1" applyAlignment="1">
      <alignment horizontal="center" vertical="center"/>
    </xf>
    <xf numFmtId="1" fontId="6" fillId="4" borderId="12" xfId="0" applyNumberFormat="1" applyFont="1" applyFill="1" applyBorder="1" applyAlignment="1">
      <alignment horizontal="center" vertical="center"/>
    </xf>
    <xf numFmtId="164" fontId="6" fillId="4" borderId="4" xfId="0" applyNumberFormat="1" applyFont="1" applyFill="1" applyBorder="1" applyAlignment="1">
      <alignment horizontal="center" vertical="center"/>
    </xf>
    <xf numFmtId="1" fontId="6" fillId="4" borderId="4" xfId="0" applyNumberFormat="1" applyFont="1" applyFill="1" applyBorder="1" applyAlignment="1">
      <alignment horizontal="center" vertical="center"/>
    </xf>
    <xf numFmtId="1" fontId="6" fillId="4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 wrapText="1"/>
    </xf>
    <xf numFmtId="0" fontId="1" fillId="9" borderId="26" xfId="0" applyFont="1" applyFill="1" applyBorder="1" applyAlignment="1">
      <alignment horizontal="center" vertical="center" wrapText="1"/>
    </xf>
    <xf numFmtId="0" fontId="1" fillId="17" borderId="26" xfId="0" applyFont="1" applyFill="1" applyBorder="1" applyAlignment="1">
      <alignment horizontal="center" vertical="center" wrapText="1"/>
    </xf>
    <xf numFmtId="0" fontId="1" fillId="17" borderId="27" xfId="0" applyFont="1" applyFill="1" applyBorder="1" applyAlignment="1">
      <alignment horizontal="center" vertical="center" wrapText="1"/>
    </xf>
    <xf numFmtId="0" fontId="1" fillId="9" borderId="27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center" vertical="center" wrapText="1"/>
    </xf>
    <xf numFmtId="0" fontId="1" fillId="11" borderId="3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4" borderId="3" xfId="0" applyNumberFormat="1" applyFill="1" applyBorder="1" applyAlignment="1">
      <alignment horizontal="center" vertical="center"/>
    </xf>
    <xf numFmtId="1" fontId="0" fillId="0" borderId="0" xfId="0" applyNumberFormat="1"/>
    <xf numFmtId="0" fontId="7" fillId="0" borderId="2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18" borderId="9" xfId="0" applyFont="1" applyFill="1" applyBorder="1" applyAlignment="1">
      <alignment horizontal="center" vertical="center"/>
    </xf>
    <xf numFmtId="0" fontId="10" fillId="18" borderId="5" xfId="0" applyFont="1" applyFill="1" applyBorder="1" applyAlignment="1">
      <alignment horizontal="center" vertical="center"/>
    </xf>
    <xf numFmtId="0" fontId="10" fillId="18" borderId="5" xfId="0" applyFont="1" applyFill="1" applyBorder="1" applyAlignment="1">
      <alignment horizontal="center" vertical="center" wrapText="1"/>
    </xf>
    <xf numFmtId="0" fontId="0" fillId="3" borderId="0" xfId="0" applyFill="1"/>
    <xf numFmtId="0" fontId="10" fillId="3" borderId="9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0" fillId="18" borderId="0" xfId="0" applyFill="1"/>
    <xf numFmtId="0" fontId="0" fillId="18" borderId="4" xfId="0" applyFill="1" applyBorder="1" applyAlignment="1">
      <alignment horizontal="center" vertical="center"/>
    </xf>
    <xf numFmtId="0" fontId="0" fillId="18" borderId="8" xfId="0" applyFill="1" applyBorder="1" applyAlignment="1">
      <alignment horizontal="center" vertical="center"/>
    </xf>
    <xf numFmtId="0" fontId="0" fillId="18" borderId="0" xfId="0" applyFill="1" applyAlignment="1">
      <alignment horizontal="center" vertical="center"/>
    </xf>
    <xf numFmtId="0" fontId="0" fillId="19" borderId="0" xfId="0" applyFill="1"/>
    <xf numFmtId="0" fontId="0" fillId="19" borderId="4" xfId="0" applyFill="1" applyBorder="1" applyAlignment="1">
      <alignment horizontal="center" vertical="center"/>
    </xf>
    <xf numFmtId="0" fontId="0" fillId="19" borderId="8" xfId="0" applyFill="1" applyBorder="1" applyAlignment="1">
      <alignment horizontal="center" vertical="center"/>
    </xf>
    <xf numFmtId="0" fontId="0" fillId="19" borderId="0" xfId="0" applyFill="1" applyAlignment="1">
      <alignment horizontal="center" vertical="center"/>
    </xf>
    <xf numFmtId="2" fontId="10" fillId="3" borderId="5" xfId="0" applyNumberFormat="1" applyFont="1" applyFill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2" fontId="10" fillId="18" borderId="5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 wrapText="1"/>
    </xf>
    <xf numFmtId="2" fontId="3" fillId="6" borderId="8" xfId="0" applyNumberFormat="1" applyFont="1" applyFill="1" applyBorder="1" applyAlignment="1">
      <alignment horizontal="center" vertical="center"/>
    </xf>
    <xf numFmtId="2" fontId="3" fillId="6" borderId="9" xfId="0" applyNumberFormat="1" applyFont="1" applyFill="1" applyBorder="1" applyAlignment="1">
      <alignment horizontal="center" vertical="center"/>
    </xf>
    <xf numFmtId="2" fontId="3" fillId="6" borderId="6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1" fillId="11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center" vertical="center"/>
    </xf>
    <xf numFmtId="0" fontId="1" fillId="13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 wrapText="1"/>
    </xf>
    <xf numFmtId="0" fontId="1" fillId="14" borderId="21" xfId="0" applyFont="1" applyFill="1" applyBorder="1" applyAlignment="1">
      <alignment horizontal="center" vertical="center" wrapText="1"/>
    </xf>
    <xf numFmtId="0" fontId="1" fillId="14" borderId="24" xfId="0" applyFont="1" applyFill="1" applyBorder="1" applyAlignment="1">
      <alignment horizontal="center" vertical="center" wrapText="1"/>
    </xf>
    <xf numFmtId="0" fontId="1" fillId="14" borderId="3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9" borderId="15" xfId="0" applyFont="1" applyFill="1" applyBorder="1" applyAlignment="1">
      <alignment horizontal="center" vertical="center" wrapText="1"/>
    </xf>
    <xf numFmtId="0" fontId="1" fillId="9" borderId="0" xfId="0" applyFont="1" applyFill="1" applyAlignment="1">
      <alignment horizontal="center" vertical="center" wrapText="1"/>
    </xf>
    <xf numFmtId="0" fontId="1" fillId="9" borderId="28" xfId="0" applyFont="1" applyFill="1" applyBorder="1" applyAlignment="1">
      <alignment horizontal="center" vertical="center" wrapText="1"/>
    </xf>
    <xf numFmtId="0" fontId="1" fillId="9" borderId="18" xfId="0" applyFont="1" applyFill="1" applyBorder="1" applyAlignment="1">
      <alignment horizontal="center" vertical="center" wrapText="1"/>
    </xf>
    <xf numFmtId="0" fontId="1" fillId="17" borderId="15" xfId="0" applyFont="1" applyFill="1" applyBorder="1" applyAlignment="1">
      <alignment horizontal="center" vertical="center" wrapText="1"/>
    </xf>
    <xf numFmtId="0" fontId="1" fillId="17" borderId="0" xfId="0" applyFont="1" applyFill="1" applyAlignment="1">
      <alignment horizontal="center" vertical="center" wrapText="1"/>
    </xf>
    <xf numFmtId="0" fontId="1" fillId="17" borderId="28" xfId="0" applyFont="1" applyFill="1" applyBorder="1" applyAlignment="1">
      <alignment horizontal="center" vertical="center" wrapText="1"/>
    </xf>
    <xf numFmtId="0" fontId="1" fillId="17" borderId="18" xfId="0" applyFont="1" applyFill="1" applyBorder="1" applyAlignment="1">
      <alignment horizontal="center" vertical="center" wrapText="1"/>
    </xf>
    <xf numFmtId="0" fontId="1" fillId="9" borderId="26" xfId="0" applyFont="1" applyFill="1" applyBorder="1" applyAlignment="1">
      <alignment horizontal="center" vertical="center" wrapText="1"/>
    </xf>
    <xf numFmtId="0" fontId="1" fillId="9" borderId="7" xfId="0" applyFont="1" applyFill="1" applyBorder="1" applyAlignment="1">
      <alignment horizontal="center" vertical="center" wrapText="1"/>
    </xf>
    <xf numFmtId="0" fontId="1" fillId="17" borderId="26" xfId="0" applyFont="1" applyFill="1" applyBorder="1" applyAlignment="1">
      <alignment horizontal="center" vertical="center" wrapText="1"/>
    </xf>
    <xf numFmtId="0" fontId="1" fillId="17" borderId="2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DFEE6"/>
      <color rgb="FFFFEFFE"/>
      <color rgb="FFDEF8FE"/>
      <color rgb="FFF468F1"/>
      <color rgb="FFAEE0FC"/>
      <color rgb="FFFBC9FA"/>
      <color rgb="FFDEFBDD"/>
      <color rgb="FFE4F3FC"/>
      <color rgb="FF96F6F4"/>
      <color rgb="FFCEFB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s-ES"/>
              <a:t>Medidas Láminas Pino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'Medidas Tablas Laminadas'!$O$88:$Z$88</c:f>
              <c:strCache>
                <c:ptCount val="1"/>
                <c:pt idx="0">
                  <c:v>TIK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'Medidas Tablas Laminadas'!$E$92:$E$107</c:f>
              <c:numCache>
                <c:formatCode>General</c:formatCode>
                <c:ptCount val="16"/>
                <c:pt idx="0">
                  <c:v>3615</c:v>
                </c:pt>
                <c:pt idx="1">
                  <c:v>3616</c:v>
                </c:pt>
                <c:pt idx="2">
                  <c:v>3617</c:v>
                </c:pt>
                <c:pt idx="3">
                  <c:v>3618</c:v>
                </c:pt>
                <c:pt idx="4">
                  <c:v>3611</c:v>
                </c:pt>
                <c:pt idx="5">
                  <c:v>3619</c:v>
                </c:pt>
                <c:pt idx="6">
                  <c:v>3614</c:v>
                </c:pt>
                <c:pt idx="7">
                  <c:v>3619</c:v>
                </c:pt>
                <c:pt idx="8">
                  <c:v>3615</c:v>
                </c:pt>
                <c:pt idx="9">
                  <c:v>3614</c:v>
                </c:pt>
                <c:pt idx="10">
                  <c:v>3619</c:v>
                </c:pt>
                <c:pt idx="11">
                  <c:v>3618</c:v>
                </c:pt>
                <c:pt idx="12">
                  <c:v>3617</c:v>
                </c:pt>
                <c:pt idx="13">
                  <c:v>3619</c:v>
                </c:pt>
                <c:pt idx="14">
                  <c:v>3615</c:v>
                </c:pt>
                <c:pt idx="15">
                  <c:v>3620</c:v>
                </c:pt>
              </c:numCache>
            </c:numRef>
          </c:xVal>
          <c:yVal>
            <c:numRef>
              <c:f>'Medidas Tablas Laminadas'!$O$92:$O$107</c:f>
              <c:numCache>
                <c:formatCode>General</c:formatCode>
                <c:ptCount val="16"/>
                <c:pt idx="0">
                  <c:v>678.2</c:v>
                </c:pt>
                <c:pt idx="1">
                  <c:v>750.4</c:v>
                </c:pt>
                <c:pt idx="2">
                  <c:v>705</c:v>
                </c:pt>
                <c:pt idx="3">
                  <c:v>730.8</c:v>
                </c:pt>
                <c:pt idx="4">
                  <c:v>717.45999999999992</c:v>
                </c:pt>
                <c:pt idx="5">
                  <c:v>746.6</c:v>
                </c:pt>
                <c:pt idx="6">
                  <c:v>724.5200000000001</c:v>
                </c:pt>
                <c:pt idx="7">
                  <c:v>793.92000000000007</c:v>
                </c:pt>
                <c:pt idx="8">
                  <c:v>734.7</c:v>
                </c:pt>
                <c:pt idx="9">
                  <c:v>707.9</c:v>
                </c:pt>
                <c:pt idx="10">
                  <c:v>722.24</c:v>
                </c:pt>
                <c:pt idx="11">
                  <c:v>687.6</c:v>
                </c:pt>
                <c:pt idx="12">
                  <c:v>683.24</c:v>
                </c:pt>
                <c:pt idx="13">
                  <c:v>666.1</c:v>
                </c:pt>
                <c:pt idx="14">
                  <c:v>715.66000000000008</c:v>
                </c:pt>
                <c:pt idx="15">
                  <c:v>776.54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29-47DB-8289-0A73BCC22078}"/>
            </c:ext>
          </c:extLst>
        </c:ser>
        <c:ser>
          <c:idx val="1"/>
          <c:order val="1"/>
          <c:tx>
            <c:strRef>
              <c:f>'Medidas Tablas Laminadas'!$AA$88:$AL$88</c:f>
              <c:strCache>
                <c:ptCount val="1"/>
                <c:pt idx="0">
                  <c:v>MTG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'Medidas Tablas Laminadas'!$E$92:$E$107</c:f>
              <c:numCache>
                <c:formatCode>General</c:formatCode>
                <c:ptCount val="16"/>
                <c:pt idx="0">
                  <c:v>3615</c:v>
                </c:pt>
                <c:pt idx="1">
                  <c:v>3616</c:v>
                </c:pt>
                <c:pt idx="2">
                  <c:v>3617</c:v>
                </c:pt>
                <c:pt idx="3">
                  <c:v>3618</c:v>
                </c:pt>
                <c:pt idx="4">
                  <c:v>3611</c:v>
                </c:pt>
                <c:pt idx="5">
                  <c:v>3619</c:v>
                </c:pt>
                <c:pt idx="6">
                  <c:v>3614</c:v>
                </c:pt>
                <c:pt idx="7">
                  <c:v>3619</c:v>
                </c:pt>
                <c:pt idx="8">
                  <c:v>3615</c:v>
                </c:pt>
                <c:pt idx="9">
                  <c:v>3614</c:v>
                </c:pt>
                <c:pt idx="10">
                  <c:v>3619</c:v>
                </c:pt>
                <c:pt idx="11">
                  <c:v>3618</c:v>
                </c:pt>
                <c:pt idx="12">
                  <c:v>3617</c:v>
                </c:pt>
                <c:pt idx="13">
                  <c:v>3619</c:v>
                </c:pt>
                <c:pt idx="14">
                  <c:v>3615</c:v>
                </c:pt>
                <c:pt idx="15">
                  <c:v>3620</c:v>
                </c:pt>
              </c:numCache>
            </c:numRef>
          </c:xVal>
          <c:yVal>
            <c:numRef>
              <c:f>'Medidas Tablas Laminadas'!$AA$92:$AA$107</c:f>
              <c:numCache>
                <c:formatCode>0.0</c:formatCode>
                <c:ptCount val="16"/>
                <c:pt idx="0">
                  <c:v>683</c:v>
                </c:pt>
                <c:pt idx="1">
                  <c:v>756</c:v>
                </c:pt>
                <c:pt idx="2">
                  <c:v>712</c:v>
                </c:pt>
                <c:pt idx="3">
                  <c:v>737</c:v>
                </c:pt>
                <c:pt idx="4">
                  <c:v>722</c:v>
                </c:pt>
                <c:pt idx="5">
                  <c:v>752</c:v>
                </c:pt>
                <c:pt idx="6">
                  <c:v>732</c:v>
                </c:pt>
                <c:pt idx="7">
                  <c:v>800</c:v>
                </c:pt>
                <c:pt idx="8">
                  <c:v>747</c:v>
                </c:pt>
                <c:pt idx="9">
                  <c:v>712</c:v>
                </c:pt>
                <c:pt idx="10">
                  <c:v>731</c:v>
                </c:pt>
                <c:pt idx="11">
                  <c:v>698</c:v>
                </c:pt>
                <c:pt idx="12">
                  <c:v>690</c:v>
                </c:pt>
                <c:pt idx="13">
                  <c:v>673</c:v>
                </c:pt>
                <c:pt idx="14">
                  <c:v>722</c:v>
                </c:pt>
                <c:pt idx="15">
                  <c:v>784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29-47DB-8289-0A73BCC22078}"/>
            </c:ext>
          </c:extLst>
        </c:ser>
        <c:ser>
          <c:idx val="2"/>
          <c:order val="2"/>
          <c:tx>
            <c:strRef>
              <c:f>'Medidas Tablas Laminadas'!$AM$88:$AX$88</c:f>
              <c:strCache>
                <c:ptCount val="1"/>
                <c:pt idx="0">
                  <c:v>BING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'Medidas Tablas Laminadas'!$E$92:$E$107</c:f>
              <c:numCache>
                <c:formatCode>General</c:formatCode>
                <c:ptCount val="16"/>
                <c:pt idx="0">
                  <c:v>3615</c:v>
                </c:pt>
                <c:pt idx="1">
                  <c:v>3616</c:v>
                </c:pt>
                <c:pt idx="2">
                  <c:v>3617</c:v>
                </c:pt>
                <c:pt idx="3">
                  <c:v>3618</c:v>
                </c:pt>
                <c:pt idx="4">
                  <c:v>3611</c:v>
                </c:pt>
                <c:pt idx="5">
                  <c:v>3619</c:v>
                </c:pt>
                <c:pt idx="6">
                  <c:v>3614</c:v>
                </c:pt>
                <c:pt idx="7">
                  <c:v>3619</c:v>
                </c:pt>
                <c:pt idx="8">
                  <c:v>3615</c:v>
                </c:pt>
                <c:pt idx="9">
                  <c:v>3614</c:v>
                </c:pt>
                <c:pt idx="10">
                  <c:v>3619</c:v>
                </c:pt>
                <c:pt idx="11">
                  <c:v>3618</c:v>
                </c:pt>
                <c:pt idx="12">
                  <c:v>3617</c:v>
                </c:pt>
                <c:pt idx="13">
                  <c:v>3619</c:v>
                </c:pt>
                <c:pt idx="14">
                  <c:v>3615</c:v>
                </c:pt>
                <c:pt idx="15">
                  <c:v>3620</c:v>
                </c:pt>
              </c:numCache>
            </c:numRef>
          </c:xVal>
          <c:yVal>
            <c:numRef>
              <c:f>'Medidas Tablas Laminadas'!$AM$92:$AM$107</c:f>
              <c:numCache>
                <c:formatCode>0.0</c:formatCode>
                <c:ptCount val="16"/>
                <c:pt idx="0">
                  <c:v>675.1</c:v>
                </c:pt>
                <c:pt idx="1">
                  <c:v>749.1</c:v>
                </c:pt>
                <c:pt idx="2">
                  <c:v>702.8</c:v>
                </c:pt>
                <c:pt idx="3">
                  <c:v>730.6</c:v>
                </c:pt>
                <c:pt idx="4">
                  <c:v>721.3</c:v>
                </c:pt>
                <c:pt idx="5">
                  <c:v>749.1</c:v>
                </c:pt>
                <c:pt idx="6">
                  <c:v>730.6</c:v>
                </c:pt>
                <c:pt idx="7">
                  <c:v>795.3</c:v>
                </c:pt>
                <c:pt idx="8">
                  <c:v>736.12000000000012</c:v>
                </c:pt>
                <c:pt idx="9">
                  <c:v>702.8</c:v>
                </c:pt>
                <c:pt idx="10">
                  <c:v>721.3</c:v>
                </c:pt>
                <c:pt idx="11">
                  <c:v>689.87999999999988</c:v>
                </c:pt>
                <c:pt idx="12">
                  <c:v>684.3</c:v>
                </c:pt>
                <c:pt idx="13">
                  <c:v>665.8</c:v>
                </c:pt>
                <c:pt idx="14">
                  <c:v>712.1</c:v>
                </c:pt>
                <c:pt idx="15">
                  <c:v>776.8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629-47DB-8289-0A73BCC22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3901823"/>
        <c:axId val="1452223487"/>
      </c:scatterChart>
      <c:valAx>
        <c:axId val="13339018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s-ES"/>
                  <a:t>Longitud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s-ES"/>
          </a:p>
        </c:txPr>
        <c:crossAx val="1452223487"/>
        <c:crosses val="autoZero"/>
        <c:crossBetween val="midCat"/>
      </c:valAx>
      <c:valAx>
        <c:axId val="1452223487"/>
        <c:scaling>
          <c:orientation val="minMax"/>
          <c:min val="6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s-ES"/>
                  <a:t>Freucencia de Resonancia [Hz]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s-ES"/>
          </a:p>
        </c:txPr>
        <c:crossAx val="13339018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1229387</xdr:colOff>
      <xdr:row>123</xdr:row>
      <xdr:rowOff>80682</xdr:rowOff>
    </xdr:from>
    <xdr:to>
      <xdr:col>11</xdr:col>
      <xdr:colOff>304800</xdr:colOff>
      <xdr:row>146</xdr:row>
      <xdr:rowOff>89646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4497368-8F7F-2629-B5F9-71A0666A0B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06BA1-C604-4250-BAD8-25B97540C68E}">
  <dimension ref="B2:EG195"/>
  <sheetViews>
    <sheetView tabSelected="1" topLeftCell="S1" zoomScale="60" zoomScaleNormal="70" workbookViewId="0">
      <selection activeCell="AK6" sqref="AK6:AK18"/>
    </sheetView>
  </sheetViews>
  <sheetFormatPr baseColWidth="10" defaultRowHeight="14.4"/>
  <cols>
    <col min="3" max="3" width="13.77734375" customWidth="1"/>
    <col min="5" max="5" width="35.88671875" customWidth="1"/>
    <col min="6" max="6" width="34.33203125" customWidth="1"/>
    <col min="9" max="9" width="15.33203125" customWidth="1"/>
    <col min="10" max="10" width="17" customWidth="1"/>
    <col min="11" max="11" width="20.88671875" customWidth="1"/>
    <col min="12" max="12" width="22.21875" customWidth="1"/>
    <col min="13" max="13" width="15.88671875" customWidth="1"/>
    <col min="14" max="14" width="31.77734375" customWidth="1"/>
    <col min="15" max="15" width="20.21875" customWidth="1"/>
    <col min="16" max="16" width="19.109375" customWidth="1"/>
    <col min="17" max="17" width="22" customWidth="1"/>
    <col min="18" max="18" width="18.21875" customWidth="1"/>
    <col min="19" max="19" width="7.88671875" customWidth="1"/>
    <col min="20" max="20" width="9.109375" customWidth="1"/>
    <col min="21" max="21" width="14.33203125" customWidth="1"/>
    <col min="22" max="22" width="12.77734375" customWidth="1"/>
    <col min="23" max="23" width="11.6640625" customWidth="1"/>
    <col min="24" max="24" width="16.21875" customWidth="1"/>
    <col min="25" max="25" width="12.6640625" customWidth="1"/>
    <col min="26" max="26" width="12" customWidth="1"/>
    <col min="27" max="27" width="11.88671875" customWidth="1"/>
    <col min="28" max="28" width="11.109375" customWidth="1"/>
    <col min="29" max="29" width="14.44140625" customWidth="1"/>
    <col min="30" max="30" width="14.21875" customWidth="1"/>
    <col min="31" max="31" width="15.5546875" customWidth="1"/>
    <col min="32" max="32" width="17" customWidth="1"/>
    <col min="33" max="33" width="15.5546875" customWidth="1"/>
    <col min="34" max="34" width="15.77734375" customWidth="1"/>
    <col min="35" max="35" width="15.88671875" customWidth="1"/>
    <col min="36" max="37" width="16.6640625" customWidth="1"/>
    <col min="38" max="38" width="17.21875" customWidth="1"/>
    <col min="39" max="39" width="15.88671875" customWidth="1"/>
    <col min="40" max="40" width="15.5546875" customWidth="1"/>
    <col min="41" max="41" width="17.33203125" customWidth="1"/>
    <col min="42" max="42" width="18.109375" customWidth="1"/>
    <col min="43" max="43" width="21.77734375" customWidth="1"/>
    <col min="44" max="44" width="20.109375" customWidth="1"/>
    <col min="45" max="45" width="20.6640625" customWidth="1"/>
    <col min="46" max="46" width="17.21875" customWidth="1"/>
    <col min="47" max="47" width="15.88671875" customWidth="1"/>
    <col min="48" max="48" width="18.109375" customWidth="1"/>
    <col min="49" max="49" width="16.88671875" customWidth="1"/>
    <col min="50" max="50" width="19.88671875" customWidth="1"/>
    <col min="51" max="51" width="20.109375" hidden="1" customWidth="1"/>
    <col min="52" max="52" width="16.88671875" hidden="1" customWidth="1"/>
    <col min="53" max="54" width="17.5546875" hidden="1" customWidth="1"/>
    <col min="55" max="55" width="18.88671875" hidden="1" customWidth="1"/>
    <col min="56" max="56" width="18.6640625" hidden="1" customWidth="1"/>
    <col min="57" max="57" width="17.21875" customWidth="1"/>
    <col min="58" max="58" width="18.33203125" customWidth="1"/>
    <col min="59" max="59" width="17.21875" hidden="1" customWidth="1"/>
    <col min="60" max="62" width="17" hidden="1" customWidth="1"/>
    <col min="63" max="63" width="19" hidden="1" customWidth="1"/>
    <col min="64" max="64" width="22.109375" hidden="1" customWidth="1"/>
    <col min="65" max="65" width="18.44140625" customWidth="1"/>
    <col min="66" max="66" width="20.33203125" customWidth="1"/>
    <col min="67" max="67" width="22.33203125" hidden="1" customWidth="1"/>
    <col min="68" max="68" width="18.44140625" hidden="1" customWidth="1"/>
    <col min="69" max="69" width="22.6640625" hidden="1" customWidth="1"/>
    <col min="70" max="70" width="26" hidden="1" customWidth="1"/>
    <col min="71" max="71" width="20.109375" hidden="1" customWidth="1"/>
    <col min="72" max="72" width="20.88671875" hidden="1" customWidth="1"/>
    <col min="73" max="73" width="29.21875" customWidth="1"/>
    <col min="74" max="74" width="23.77734375" customWidth="1"/>
    <col min="75" max="75" width="21.88671875" hidden="1" customWidth="1"/>
    <col min="76" max="76" width="24.44140625" hidden="1" customWidth="1"/>
    <col min="77" max="80" width="0" hidden="1" customWidth="1"/>
    <col min="83" max="88" width="0" hidden="1" customWidth="1"/>
    <col min="91" max="96" width="0" hidden="1" customWidth="1"/>
    <col min="99" max="104" width="0" hidden="1" customWidth="1"/>
    <col min="107" max="112" width="0" hidden="1" customWidth="1"/>
    <col min="115" max="120" width="0" hidden="1" customWidth="1"/>
    <col min="123" max="128" width="0" hidden="1" customWidth="1"/>
    <col min="131" max="136" width="0" hidden="1" customWidth="1"/>
  </cols>
  <sheetData>
    <row r="2" spans="2:37" ht="15" thickBot="1">
      <c r="N2">
        <f>AVERAGE(N6:N40)</f>
        <v>721.85428571428565</v>
      </c>
    </row>
    <row r="3" spans="2:37" ht="15" thickBot="1">
      <c r="C3" s="202" t="s">
        <v>0</v>
      </c>
      <c r="D3" s="203"/>
      <c r="E3" s="203"/>
      <c r="F3" s="203"/>
      <c r="G3" s="203"/>
      <c r="H3" s="203"/>
      <c r="I3" s="203"/>
      <c r="J3" s="203"/>
      <c r="K3" s="203"/>
      <c r="L3" s="203"/>
      <c r="M3" s="204"/>
      <c r="N3" s="222" t="s">
        <v>1</v>
      </c>
      <c r="O3" s="223"/>
      <c r="P3" s="223"/>
      <c r="Q3" s="223"/>
      <c r="R3" s="218" t="s">
        <v>23</v>
      </c>
      <c r="S3" s="219"/>
      <c r="T3" s="219"/>
      <c r="U3" s="219"/>
      <c r="V3" s="220" t="s">
        <v>24</v>
      </c>
      <c r="W3" s="221"/>
      <c r="X3" s="221"/>
      <c r="Y3" s="221"/>
      <c r="Z3" s="22"/>
    </row>
    <row r="4" spans="2:37" ht="39.6" customHeight="1" thickBot="1">
      <c r="C4" s="202" t="s">
        <v>2</v>
      </c>
      <c r="D4" s="203"/>
      <c r="E4" s="203"/>
      <c r="F4" s="203"/>
      <c r="G4" s="203"/>
      <c r="H4" s="203"/>
      <c r="I4" s="203"/>
      <c r="J4" s="203"/>
      <c r="K4" s="203"/>
      <c r="L4" s="203"/>
      <c r="M4" s="204"/>
      <c r="N4" s="209" t="s">
        <v>3</v>
      </c>
      <c r="O4" s="210"/>
      <c r="P4" s="210"/>
      <c r="Q4" s="211"/>
      <c r="R4" s="212" t="s">
        <v>3</v>
      </c>
      <c r="S4" s="213"/>
      <c r="T4" s="213"/>
      <c r="U4" s="214"/>
      <c r="V4" s="215" t="s">
        <v>3</v>
      </c>
      <c r="W4" s="216"/>
      <c r="X4" s="216"/>
      <c r="Y4" s="217"/>
    </row>
    <row r="5" spans="2:37" ht="69.599999999999994" customHeight="1" thickBot="1">
      <c r="C5" s="1" t="s">
        <v>6</v>
      </c>
      <c r="D5" s="1" t="s">
        <v>7</v>
      </c>
      <c r="E5" s="1" t="s">
        <v>8</v>
      </c>
      <c r="F5" s="1" t="s">
        <v>9</v>
      </c>
      <c r="G5" s="1" t="s">
        <v>10</v>
      </c>
      <c r="H5" s="1" t="s">
        <v>11</v>
      </c>
      <c r="I5" s="1" t="s">
        <v>12</v>
      </c>
      <c r="J5" s="1" t="s">
        <v>13</v>
      </c>
      <c r="K5" s="1" t="s">
        <v>14</v>
      </c>
      <c r="L5" s="1" t="s">
        <v>15</v>
      </c>
      <c r="M5" s="2" t="s">
        <v>16</v>
      </c>
      <c r="N5" s="3" t="s">
        <v>17</v>
      </c>
      <c r="O5" s="3" t="s">
        <v>18</v>
      </c>
      <c r="P5" s="3" t="s">
        <v>19</v>
      </c>
      <c r="Q5" s="4" t="s">
        <v>20</v>
      </c>
      <c r="R5" s="12" t="s">
        <v>17</v>
      </c>
      <c r="S5" s="12" t="s">
        <v>18</v>
      </c>
      <c r="T5" s="12" t="s">
        <v>19</v>
      </c>
      <c r="U5" s="13" t="s">
        <v>20</v>
      </c>
      <c r="V5" s="18" t="s">
        <v>17</v>
      </c>
      <c r="W5" s="18" t="s">
        <v>18</v>
      </c>
      <c r="X5" s="18" t="s">
        <v>19</v>
      </c>
      <c r="Y5" s="19" t="s">
        <v>20</v>
      </c>
      <c r="AC5" s="172">
        <v>666</v>
      </c>
      <c r="AD5" s="257">
        <v>1</v>
      </c>
      <c r="AE5" s="257">
        <v>673</v>
      </c>
      <c r="AF5" s="257">
        <v>0</v>
      </c>
      <c r="AG5" s="257">
        <v>666</v>
      </c>
      <c r="AH5" s="257">
        <v>0</v>
      </c>
    </row>
    <row r="6" spans="2:37" ht="15" thickBot="1">
      <c r="B6" s="194" t="s">
        <v>36</v>
      </c>
      <c r="C6" s="189" t="s">
        <v>28</v>
      </c>
      <c r="D6" s="189">
        <v>10.62</v>
      </c>
      <c r="E6" s="189">
        <v>3615</v>
      </c>
      <c r="F6" s="189">
        <v>127</v>
      </c>
      <c r="G6" s="189">
        <v>32</v>
      </c>
      <c r="H6" s="208">
        <v>722.87</v>
      </c>
      <c r="I6" s="189">
        <v>12</v>
      </c>
      <c r="J6" s="189">
        <v>9.8000000000000007</v>
      </c>
      <c r="K6" s="189" t="s">
        <v>21</v>
      </c>
      <c r="L6" s="189" t="s">
        <v>22</v>
      </c>
      <c r="M6" s="5">
        <v>1</v>
      </c>
      <c r="N6" s="6">
        <v>677.5</v>
      </c>
      <c r="O6" s="6">
        <v>4898.3</v>
      </c>
      <c r="P6" s="6">
        <v>17344</v>
      </c>
      <c r="Q6" s="7">
        <f>(4*$H$6*N6^2*($E$6/1000)^2) *(1-(0.01*($J$6-$I$6)))*(1/1000000)</f>
        <v>17725.818203027295</v>
      </c>
      <c r="R6" s="14">
        <v>683</v>
      </c>
      <c r="S6" s="64">
        <f>(2*R6*($E$6/1000))</f>
        <v>4938.09</v>
      </c>
      <c r="T6" s="66">
        <f>(4*$H$6*R6^2*($E$6/1000)^2) *(1/1000000)</f>
        <v>17626.99183390605</v>
      </c>
      <c r="U6" s="15">
        <f t="shared" ref="U6:U10" si="0">(4*$H$6*R6^2*($E$6/1000)^2) *(1-(0.01*($J$6-$I$6)))*(1/1000000)</f>
        <v>18014.785654251984</v>
      </c>
      <c r="V6" s="20">
        <v>675.1</v>
      </c>
      <c r="W6" s="68">
        <f>(2*V6*($E$6/1000))</f>
        <v>4880.9730000000009</v>
      </c>
      <c r="X6" s="70">
        <f>(4*$H$6*V6^2*($E$6/1000)^2) *(1/1000000)</f>
        <v>17221.580732859595</v>
      </c>
      <c r="Y6" s="70">
        <f t="shared" ref="Y6:Y10" si="1">(4*$H$6*V6^2*($E$6/1000)^2) *(1-(0.01*($J$6-$I$6)))*(1/1000000)</f>
        <v>17600.455508982504</v>
      </c>
      <c r="AC6" s="149">
        <v>708</v>
      </c>
      <c r="AD6" s="150">
        <v>0</v>
      </c>
      <c r="AE6" s="150">
        <v>712</v>
      </c>
      <c r="AF6" s="150">
        <v>0</v>
      </c>
      <c r="AG6" s="150">
        <v>703</v>
      </c>
      <c r="AH6" s="150">
        <v>0</v>
      </c>
      <c r="AJ6">
        <f>ABS(AE6-AC6)/AC6*100</f>
        <v>0.56497175141242939</v>
      </c>
      <c r="AK6">
        <f>ABS(AG6-AC6)/AC6*100</f>
        <v>0.70621468926553677</v>
      </c>
    </row>
    <row r="7" spans="2:37" ht="15" thickBot="1">
      <c r="B7" s="205"/>
      <c r="C7" s="190"/>
      <c r="D7" s="190"/>
      <c r="E7" s="190"/>
      <c r="F7" s="190"/>
      <c r="G7" s="190"/>
      <c r="H7" s="206"/>
      <c r="I7" s="190"/>
      <c r="J7" s="190"/>
      <c r="K7" s="190"/>
      <c r="L7" s="190"/>
      <c r="M7" s="8">
        <v>2</v>
      </c>
      <c r="N7" s="9">
        <v>680</v>
      </c>
      <c r="O7" s="9">
        <v>4916.3999999999996</v>
      </c>
      <c r="P7" s="9">
        <v>17473</v>
      </c>
      <c r="Q7" s="10">
        <f t="shared" ref="Q7:Q10" si="2">(4*$H$6*N7^2*($E$6/1000)^2) *(1-(0.01*($J$6-$I$6)))*(1/1000000)</f>
        <v>17856.877410884535</v>
      </c>
      <c r="R7" s="16">
        <v>683</v>
      </c>
      <c r="S7" s="65">
        <f t="shared" ref="S7:S10" si="3">(2*R7*($E$6/1000))</f>
        <v>4938.09</v>
      </c>
      <c r="T7" s="67">
        <f t="shared" ref="T7:T10" si="4">(4*$H$6*R7^2*($E$6/1000)^2) *(1/1000000)</f>
        <v>17626.99183390605</v>
      </c>
      <c r="U7" s="17">
        <f t="shared" si="0"/>
        <v>18014.785654251984</v>
      </c>
      <c r="V7" s="21">
        <v>675.1</v>
      </c>
      <c r="W7" s="69">
        <f t="shared" ref="W7:W10" si="5">(2*V7*($E$6/1000))</f>
        <v>4880.9730000000009</v>
      </c>
      <c r="X7" s="71">
        <f t="shared" ref="X7:X10" si="6">(4*$H$6*V7^2*($E$6/1000)^2) *(1/1000000)</f>
        <v>17221.580732859595</v>
      </c>
      <c r="Y7" s="71">
        <f t="shared" si="1"/>
        <v>17600.455508982504</v>
      </c>
      <c r="AC7" s="149">
        <v>683</v>
      </c>
      <c r="AD7" s="150">
        <v>1</v>
      </c>
      <c r="AE7" s="150">
        <v>690</v>
      </c>
      <c r="AF7" s="150">
        <v>3</v>
      </c>
      <c r="AG7" s="150">
        <v>684</v>
      </c>
      <c r="AH7" s="150">
        <v>0</v>
      </c>
      <c r="AJ7">
        <f t="shared" ref="AJ7:AJ18" si="7">ABS(AE7-AC7)/AC7*100</f>
        <v>1.0248901903367496</v>
      </c>
      <c r="AK7">
        <f t="shared" ref="AK7:AK18" si="8">ABS(AG7-AC7)/AC7*100</f>
        <v>0.14641288433382138</v>
      </c>
    </row>
    <row r="8" spans="2:37" ht="15" thickBot="1">
      <c r="B8" s="205"/>
      <c r="C8" s="190"/>
      <c r="D8" s="190"/>
      <c r="E8" s="190"/>
      <c r="F8" s="190"/>
      <c r="G8" s="190"/>
      <c r="H8" s="206"/>
      <c r="I8" s="190"/>
      <c r="J8" s="190"/>
      <c r="K8" s="190"/>
      <c r="L8" s="190"/>
      <c r="M8" s="8">
        <v>3</v>
      </c>
      <c r="N8" s="9">
        <v>677.5</v>
      </c>
      <c r="O8" s="9">
        <v>4898.3</v>
      </c>
      <c r="P8" s="9">
        <v>17344</v>
      </c>
      <c r="Q8" s="10">
        <f t="shared" si="2"/>
        <v>17725.818203027295</v>
      </c>
      <c r="R8" s="16">
        <v>683</v>
      </c>
      <c r="S8" s="65">
        <f t="shared" si="3"/>
        <v>4938.09</v>
      </c>
      <c r="T8" s="67">
        <f t="shared" si="4"/>
        <v>17626.99183390605</v>
      </c>
      <c r="U8" s="17">
        <f t="shared" si="0"/>
        <v>18014.785654251984</v>
      </c>
      <c r="V8" s="21">
        <v>675.1</v>
      </c>
      <c r="W8" s="69">
        <f t="shared" si="5"/>
        <v>4880.9730000000009</v>
      </c>
      <c r="X8" s="71">
        <f t="shared" si="6"/>
        <v>17221.580732859595</v>
      </c>
      <c r="Y8" s="71">
        <f t="shared" si="1"/>
        <v>17600.455508982504</v>
      </c>
      <c r="AC8" s="149">
        <v>688</v>
      </c>
      <c r="AD8" s="150">
        <v>0</v>
      </c>
      <c r="AE8" s="150">
        <v>698</v>
      </c>
      <c r="AF8" s="150">
        <v>0</v>
      </c>
      <c r="AG8" s="150">
        <v>690</v>
      </c>
      <c r="AH8" s="150">
        <v>5</v>
      </c>
      <c r="AJ8">
        <f t="shared" si="7"/>
        <v>1.4534883720930232</v>
      </c>
      <c r="AK8">
        <f t="shared" si="8"/>
        <v>0.29069767441860467</v>
      </c>
    </row>
    <row r="9" spans="2:37" ht="15" thickBot="1">
      <c r="B9" s="205"/>
      <c r="C9" s="190"/>
      <c r="D9" s="190"/>
      <c r="E9" s="190"/>
      <c r="F9" s="190"/>
      <c r="G9" s="190"/>
      <c r="H9" s="206"/>
      <c r="I9" s="190"/>
      <c r="J9" s="190"/>
      <c r="K9" s="190"/>
      <c r="L9" s="190"/>
      <c r="M9" s="8">
        <v>4</v>
      </c>
      <c r="N9" s="9">
        <v>678</v>
      </c>
      <c r="O9" s="9">
        <v>4901.8999999999996</v>
      </c>
      <c r="P9" s="9">
        <v>17370</v>
      </c>
      <c r="Q9" s="10">
        <f t="shared" si="2"/>
        <v>17751.991426784269</v>
      </c>
      <c r="R9" s="16">
        <v>683</v>
      </c>
      <c r="S9" s="65">
        <f t="shared" si="3"/>
        <v>4938.09</v>
      </c>
      <c r="T9" s="67">
        <f t="shared" si="4"/>
        <v>17626.99183390605</v>
      </c>
      <c r="U9" s="17">
        <f t="shared" si="0"/>
        <v>18014.785654251984</v>
      </c>
      <c r="V9" s="21">
        <v>675.1</v>
      </c>
      <c r="W9" s="69">
        <f t="shared" si="5"/>
        <v>4880.9730000000009</v>
      </c>
      <c r="X9" s="71">
        <f t="shared" si="6"/>
        <v>17221.580732859595</v>
      </c>
      <c r="Y9" s="71">
        <f t="shared" si="1"/>
        <v>17600.455508982504</v>
      </c>
      <c r="AC9" s="149">
        <v>722</v>
      </c>
      <c r="AD9" s="150">
        <v>1</v>
      </c>
      <c r="AE9" s="150">
        <v>731</v>
      </c>
      <c r="AF9" s="150">
        <v>2</v>
      </c>
      <c r="AG9" s="150">
        <v>721</v>
      </c>
      <c r="AH9" s="150">
        <v>0</v>
      </c>
      <c r="AJ9">
        <f t="shared" si="7"/>
        <v>1.2465373961218837</v>
      </c>
      <c r="AK9">
        <f t="shared" si="8"/>
        <v>0.13850415512465375</v>
      </c>
    </row>
    <row r="10" spans="2:37" ht="15" thickBot="1">
      <c r="B10" s="205"/>
      <c r="C10" s="191"/>
      <c r="D10" s="191"/>
      <c r="E10" s="191"/>
      <c r="F10" s="191"/>
      <c r="G10" s="191"/>
      <c r="H10" s="207"/>
      <c r="I10" s="191"/>
      <c r="J10" s="191"/>
      <c r="K10" s="191"/>
      <c r="L10" s="191"/>
      <c r="M10" s="8">
        <v>5</v>
      </c>
      <c r="N10" s="23">
        <v>678</v>
      </c>
      <c r="O10" s="23">
        <v>4901.8999999999996</v>
      </c>
      <c r="P10" s="23">
        <v>17370</v>
      </c>
      <c r="Q10" s="72">
        <f t="shared" si="2"/>
        <v>17751.991426784269</v>
      </c>
      <c r="R10" s="16">
        <v>683</v>
      </c>
      <c r="S10" s="65">
        <f t="shared" si="3"/>
        <v>4938.09</v>
      </c>
      <c r="T10" s="67">
        <f t="shared" si="4"/>
        <v>17626.99183390605</v>
      </c>
      <c r="U10" s="17">
        <f t="shared" si="0"/>
        <v>18014.785654251984</v>
      </c>
      <c r="V10" s="21">
        <v>675.1</v>
      </c>
      <c r="W10" s="69">
        <f t="shared" si="5"/>
        <v>4880.9730000000009</v>
      </c>
      <c r="X10" s="71">
        <f t="shared" si="6"/>
        <v>17221.580732859595</v>
      </c>
      <c r="Y10" s="71">
        <f t="shared" si="1"/>
        <v>17600.455508982504</v>
      </c>
      <c r="AC10" s="149">
        <v>705</v>
      </c>
      <c r="AD10" s="150">
        <v>1</v>
      </c>
      <c r="AE10" s="150">
        <v>712</v>
      </c>
      <c r="AF10" s="150">
        <v>0</v>
      </c>
      <c r="AG10" s="150">
        <v>703</v>
      </c>
      <c r="AH10" s="150">
        <v>0</v>
      </c>
      <c r="AJ10">
        <f t="shared" si="7"/>
        <v>0.99290780141843982</v>
      </c>
      <c r="AK10">
        <f t="shared" si="8"/>
        <v>0.28368794326241137</v>
      </c>
    </row>
    <row r="11" spans="2:37" ht="15" thickBot="1">
      <c r="B11" s="205"/>
      <c r="C11" s="189" t="s">
        <v>29</v>
      </c>
      <c r="D11" s="189">
        <v>9.7159999999999993</v>
      </c>
      <c r="E11" s="189">
        <v>3616</v>
      </c>
      <c r="F11" s="189">
        <v>128</v>
      </c>
      <c r="G11" s="189">
        <v>37</v>
      </c>
      <c r="H11" s="208">
        <v>567.19000000000005</v>
      </c>
      <c r="I11" s="189">
        <v>12</v>
      </c>
      <c r="J11" s="189">
        <v>8.1999999999999993</v>
      </c>
      <c r="K11" s="189" t="s">
        <v>21</v>
      </c>
      <c r="L11" s="189" t="s">
        <v>22</v>
      </c>
      <c r="M11" s="5">
        <v>1</v>
      </c>
      <c r="N11" s="6">
        <v>750</v>
      </c>
      <c r="O11" s="6">
        <v>5424</v>
      </c>
      <c r="P11" s="6">
        <v>16691</v>
      </c>
      <c r="Q11" s="7">
        <f>(4*$H$11*N11^2*($E$11/1000)^2) *(1-(0.01*($J$11-$I$11)))*(1/1000000)</f>
        <v>17320.693653918723</v>
      </c>
      <c r="R11" s="14">
        <v>756</v>
      </c>
      <c r="S11" s="64">
        <f>(2*R11*($E$11/1000))</f>
        <v>5467.3919999999998</v>
      </c>
      <c r="T11" s="66">
        <f>(4*$H$11*R11^2*($E$11/1000)^2) *(1/1000000)</f>
        <v>16954.656336007007</v>
      </c>
      <c r="U11" s="15">
        <f t="shared" ref="U11:U15" si="9">(4*$H$11*R11^2*($E$11/1000)^2) *(1-(0.01*($J$11-$I$11)))*(1/1000000)</f>
        <v>17598.933276775275</v>
      </c>
      <c r="V11" s="20">
        <v>749.1</v>
      </c>
      <c r="W11" s="68">
        <f>(2*V11*($E$11/1000))</f>
        <v>5417.4912000000004</v>
      </c>
      <c r="X11" s="70">
        <f>(4*$H$11*V11^2*($E$11/1000)^2) *(1/1000000)</f>
        <v>16646.578931549309</v>
      </c>
      <c r="Y11" s="70">
        <f t="shared" ref="Y11:Y15" si="10">(4*$H$11*V11^2*($E$11/1000)^2) *(1-(0.01*($J$11-$I$11)))*(1/1000000)</f>
        <v>17279.148930948184</v>
      </c>
      <c r="AC11" s="149">
        <v>747</v>
      </c>
      <c r="AD11" s="150">
        <v>1</v>
      </c>
      <c r="AE11" s="150">
        <v>752</v>
      </c>
      <c r="AF11" s="150">
        <v>0</v>
      </c>
      <c r="AG11" s="150">
        <v>749</v>
      </c>
      <c r="AH11" s="150">
        <v>0</v>
      </c>
      <c r="AJ11">
        <f t="shared" si="7"/>
        <v>0.66934404283801874</v>
      </c>
      <c r="AK11">
        <f t="shared" si="8"/>
        <v>0.2677376171352075</v>
      </c>
    </row>
    <row r="12" spans="2:37" ht="15" thickBot="1">
      <c r="B12" s="205"/>
      <c r="C12" s="190"/>
      <c r="D12" s="190"/>
      <c r="E12" s="190"/>
      <c r="F12" s="190"/>
      <c r="G12" s="190"/>
      <c r="H12" s="206"/>
      <c r="I12" s="190">
        <v>12</v>
      </c>
      <c r="J12" s="190"/>
      <c r="K12" s="190"/>
      <c r="L12" s="190"/>
      <c r="M12" s="8">
        <v>2</v>
      </c>
      <c r="N12" s="9">
        <v>750</v>
      </c>
      <c r="O12" s="9">
        <v>5424</v>
      </c>
      <c r="P12" s="9">
        <v>16691</v>
      </c>
      <c r="Q12" s="10">
        <f t="shared" ref="Q12:Q15" si="11">(4*$H$11*N12^2*($E$11/1000)^2) *(1-(0.01*($J$11-$I$11)))*(1/1000000)</f>
        <v>17320.693653918723</v>
      </c>
      <c r="R12" s="16">
        <v>756</v>
      </c>
      <c r="S12" s="65">
        <f t="shared" ref="S12:S15" si="12">(2*R12*($E$11/1000))</f>
        <v>5467.3919999999998</v>
      </c>
      <c r="T12" s="67">
        <f t="shared" ref="T12:T15" si="13">(4*$H$11*R12^2*($E$11/1000)^2) *(1/1000000)</f>
        <v>16954.656336007007</v>
      </c>
      <c r="U12" s="17">
        <f t="shared" si="9"/>
        <v>17598.933276775275</v>
      </c>
      <c r="V12" s="21">
        <v>749.1</v>
      </c>
      <c r="W12" s="69">
        <f t="shared" ref="W12:W15" si="14">(2*V12*($E$11/1000))</f>
        <v>5417.4912000000004</v>
      </c>
      <c r="X12" s="71">
        <f t="shared" ref="X12:X15" si="15">(4*$H$11*V12^2*($E$11/1000)^2) *(1/1000000)</f>
        <v>16646.578931549309</v>
      </c>
      <c r="Y12" s="71">
        <f t="shared" si="10"/>
        <v>17279.148930948184</v>
      </c>
      <c r="AC12" s="149">
        <v>747</v>
      </c>
      <c r="AD12" s="150">
        <v>1</v>
      </c>
      <c r="AE12" s="150">
        <v>752</v>
      </c>
      <c r="AF12" s="150">
        <v>0</v>
      </c>
      <c r="AG12" s="150">
        <v>749</v>
      </c>
      <c r="AH12" s="150">
        <v>0</v>
      </c>
      <c r="AJ12">
        <f t="shared" si="7"/>
        <v>0.66934404283801874</v>
      </c>
      <c r="AK12">
        <f t="shared" si="8"/>
        <v>0.2677376171352075</v>
      </c>
    </row>
    <row r="13" spans="2:37" ht="15" thickBot="1">
      <c r="B13" s="205"/>
      <c r="C13" s="190"/>
      <c r="D13" s="190"/>
      <c r="E13" s="190"/>
      <c r="F13" s="190"/>
      <c r="G13" s="190"/>
      <c r="H13" s="206"/>
      <c r="I13" s="190">
        <v>12</v>
      </c>
      <c r="J13" s="190"/>
      <c r="K13" s="190"/>
      <c r="L13" s="190"/>
      <c r="M13" s="8">
        <v>3</v>
      </c>
      <c r="N13" s="9">
        <v>752</v>
      </c>
      <c r="O13" s="9">
        <v>5438.5</v>
      </c>
      <c r="P13" s="9">
        <v>16780</v>
      </c>
      <c r="Q13" s="10">
        <f t="shared" si="11"/>
        <v>17413.193856116719</v>
      </c>
      <c r="R13" s="16">
        <v>756</v>
      </c>
      <c r="S13" s="65">
        <f t="shared" si="12"/>
        <v>5467.3919999999998</v>
      </c>
      <c r="T13" s="67">
        <f t="shared" si="13"/>
        <v>16954.656336007007</v>
      </c>
      <c r="U13" s="17">
        <f t="shared" si="9"/>
        <v>17598.933276775275</v>
      </c>
      <c r="V13" s="21">
        <v>749.1</v>
      </c>
      <c r="W13" s="69">
        <f t="shared" si="14"/>
        <v>5417.4912000000004</v>
      </c>
      <c r="X13" s="71">
        <f t="shared" si="15"/>
        <v>16646.578931549309</v>
      </c>
      <c r="Y13" s="71">
        <f t="shared" si="10"/>
        <v>17279.148930948184</v>
      </c>
      <c r="AC13" s="149">
        <v>731</v>
      </c>
      <c r="AD13" s="150">
        <v>1</v>
      </c>
      <c r="AE13" s="150">
        <v>737</v>
      </c>
      <c r="AF13" s="150">
        <v>0</v>
      </c>
      <c r="AG13" s="150">
        <v>731</v>
      </c>
      <c r="AH13" s="150">
        <v>0</v>
      </c>
      <c r="AJ13">
        <f t="shared" si="7"/>
        <v>0.82079343365253077</v>
      </c>
      <c r="AK13">
        <f t="shared" si="8"/>
        <v>0</v>
      </c>
    </row>
    <row r="14" spans="2:37" ht="15" thickBot="1">
      <c r="B14" s="205"/>
      <c r="C14" s="190"/>
      <c r="D14" s="190"/>
      <c r="E14" s="190"/>
      <c r="F14" s="190"/>
      <c r="G14" s="190"/>
      <c r="H14" s="206"/>
      <c r="I14" s="190">
        <v>12</v>
      </c>
      <c r="J14" s="190"/>
      <c r="K14" s="190"/>
      <c r="L14" s="190"/>
      <c r="M14" s="8">
        <v>4</v>
      </c>
      <c r="N14" s="9">
        <v>750</v>
      </c>
      <c r="O14" s="9">
        <v>5424</v>
      </c>
      <c r="P14" s="9">
        <v>16691</v>
      </c>
      <c r="Q14" s="10">
        <f t="shared" si="11"/>
        <v>17320.693653918723</v>
      </c>
      <c r="R14" s="16">
        <v>756</v>
      </c>
      <c r="S14" s="65">
        <f t="shared" si="12"/>
        <v>5467.3919999999998</v>
      </c>
      <c r="T14" s="67">
        <f t="shared" si="13"/>
        <v>16954.656336007007</v>
      </c>
      <c r="U14" s="17">
        <f t="shared" si="9"/>
        <v>17598.933276775275</v>
      </c>
      <c r="V14" s="21">
        <v>749.1</v>
      </c>
      <c r="W14" s="69">
        <f t="shared" si="14"/>
        <v>5417.4912000000004</v>
      </c>
      <c r="X14" s="71">
        <f t="shared" si="15"/>
        <v>16646.578931549309</v>
      </c>
      <c r="Y14" s="71">
        <f t="shared" si="10"/>
        <v>17279.148930948184</v>
      </c>
      <c r="AC14" s="149">
        <v>731</v>
      </c>
      <c r="AD14" s="150">
        <v>1</v>
      </c>
      <c r="AE14" s="150">
        <v>722</v>
      </c>
      <c r="AF14" s="150">
        <v>0</v>
      </c>
      <c r="AG14" s="150">
        <v>731</v>
      </c>
      <c r="AH14" s="150">
        <v>0</v>
      </c>
      <c r="AJ14">
        <f t="shared" si="7"/>
        <v>1.2311901504787961</v>
      </c>
      <c r="AK14">
        <f t="shared" si="8"/>
        <v>0</v>
      </c>
    </row>
    <row r="15" spans="2:37" ht="15" thickBot="1">
      <c r="B15" s="205"/>
      <c r="C15" s="191"/>
      <c r="D15" s="191"/>
      <c r="E15" s="191"/>
      <c r="F15" s="191"/>
      <c r="G15" s="191"/>
      <c r="H15" s="207"/>
      <c r="I15" s="191">
        <v>12</v>
      </c>
      <c r="J15" s="191"/>
      <c r="K15" s="191"/>
      <c r="L15" s="191"/>
      <c r="M15" s="8">
        <v>5</v>
      </c>
      <c r="N15" s="23">
        <v>750</v>
      </c>
      <c r="O15" s="23">
        <v>5424</v>
      </c>
      <c r="P15" s="23">
        <v>16691</v>
      </c>
      <c r="Q15" s="72">
        <f t="shared" si="11"/>
        <v>17320.693653918723</v>
      </c>
      <c r="R15" s="16">
        <v>756</v>
      </c>
      <c r="S15" s="65">
        <f t="shared" si="12"/>
        <v>5467.3919999999998</v>
      </c>
      <c r="T15" s="67">
        <f t="shared" si="13"/>
        <v>16954.656336007007</v>
      </c>
      <c r="U15" s="17">
        <f t="shared" si="9"/>
        <v>17598.933276775275</v>
      </c>
      <c r="V15" s="21">
        <v>749.1</v>
      </c>
      <c r="W15" s="69">
        <f t="shared" si="14"/>
        <v>5417.4912000000004</v>
      </c>
      <c r="X15" s="71">
        <f t="shared" si="15"/>
        <v>16646.578931549309</v>
      </c>
      <c r="Y15" s="71">
        <f t="shared" si="10"/>
        <v>17279.148930948184</v>
      </c>
      <c r="AC15" s="149">
        <v>750</v>
      </c>
      <c r="AD15" s="150">
        <v>1</v>
      </c>
      <c r="AE15" s="150">
        <v>756</v>
      </c>
      <c r="AF15" s="150">
        <v>0</v>
      </c>
      <c r="AG15" s="150">
        <v>749</v>
      </c>
      <c r="AH15" s="150">
        <v>0</v>
      </c>
      <c r="AJ15">
        <f t="shared" si="7"/>
        <v>0.8</v>
      </c>
      <c r="AK15">
        <f t="shared" si="8"/>
        <v>0.13333333333333333</v>
      </c>
    </row>
    <row r="16" spans="2:37" ht="15" thickBot="1">
      <c r="B16" s="205"/>
      <c r="C16" s="189" t="s">
        <v>30</v>
      </c>
      <c r="D16" s="189">
        <v>10.816000000000001</v>
      </c>
      <c r="E16" s="189">
        <v>3617</v>
      </c>
      <c r="F16" s="189">
        <v>129</v>
      </c>
      <c r="G16" s="189">
        <v>39</v>
      </c>
      <c r="H16" s="208">
        <f>D16/((E16*F16*G16)/1000000000)</f>
        <v>594.37954134188328</v>
      </c>
      <c r="I16" s="189">
        <v>12</v>
      </c>
      <c r="J16" s="189">
        <v>7.5</v>
      </c>
      <c r="K16" s="189" t="s">
        <v>21</v>
      </c>
      <c r="L16" s="189" t="s">
        <v>22</v>
      </c>
      <c r="M16" s="5">
        <v>1</v>
      </c>
      <c r="N16" s="6">
        <v>705</v>
      </c>
      <c r="O16" s="6">
        <v>5100</v>
      </c>
      <c r="P16" s="6">
        <v>15460</v>
      </c>
      <c r="Q16" s="7">
        <f>(4*$H$16*N16^2*($E$16/1000)^2) *(1-(0.01*($J$16-$I$16)))*(1/1000000)</f>
        <v>16155.313340279072</v>
      </c>
      <c r="R16" s="14">
        <v>712</v>
      </c>
      <c r="S16" s="64">
        <f>(2*R16*($E$16/1000))</f>
        <v>5150.6080000000002</v>
      </c>
      <c r="T16" s="66">
        <f>(4*$H$16*R16^2*($E$16/1000)^2) *(1/1000000)</f>
        <v>15768.153847400517</v>
      </c>
      <c r="U16" s="15">
        <f t="shared" ref="U16:U20" si="16">(4*$H$16*R16^2*($E$16/1000)^2) *(1-(0.01*($J$16-$I$16)))*(1/1000000)</f>
        <v>16477.720770533539</v>
      </c>
      <c r="V16" s="20">
        <v>702.8</v>
      </c>
      <c r="W16" s="68">
        <f>(2*V16*($E$16/1000))</f>
        <v>5084.0551999999998</v>
      </c>
      <c r="X16" s="70">
        <f>(4*$H$16*V16^2*($E$16/1000)^2) *(1/1000000)</f>
        <v>15363.294901674002</v>
      </c>
      <c r="Y16" s="70">
        <f t="shared" ref="Y16:Y20" si="17">(4*$H$16*V16^2*($E$16/1000)^2) *(1-(0.01*($J$16-$I$16)))*(1/1000000)</f>
        <v>16054.643172249333</v>
      </c>
      <c r="AC16" s="149">
        <v>794</v>
      </c>
      <c r="AD16" s="150">
        <v>0</v>
      </c>
      <c r="AE16" s="150">
        <v>800</v>
      </c>
      <c r="AF16" s="150">
        <v>0</v>
      </c>
      <c r="AG16" s="150">
        <v>795</v>
      </c>
      <c r="AH16" s="150">
        <v>0</v>
      </c>
      <c r="AJ16">
        <f t="shared" si="7"/>
        <v>0.75566750629722923</v>
      </c>
      <c r="AK16">
        <f t="shared" si="8"/>
        <v>0.12594458438287154</v>
      </c>
    </row>
    <row r="17" spans="2:37" ht="15" thickBot="1">
      <c r="B17" s="205"/>
      <c r="C17" s="190"/>
      <c r="D17" s="190"/>
      <c r="E17" s="190"/>
      <c r="F17" s="190"/>
      <c r="G17" s="190"/>
      <c r="H17" s="206"/>
      <c r="I17" s="190">
        <v>12</v>
      </c>
      <c r="J17" s="190"/>
      <c r="K17" s="190"/>
      <c r="L17" s="190"/>
      <c r="M17" s="8">
        <v>2</v>
      </c>
      <c r="N17" s="9">
        <v>705</v>
      </c>
      <c r="O17" s="9">
        <v>5100</v>
      </c>
      <c r="P17" s="9">
        <v>15460</v>
      </c>
      <c r="Q17" s="10">
        <f t="shared" ref="Q17:Q20" si="18">(4*$H$16*N17^2*($E$16/1000)^2) *(1-(0.01*($J$16-$I$16)))*(1/1000000)</f>
        <v>16155.313340279072</v>
      </c>
      <c r="R17" s="16">
        <v>712</v>
      </c>
      <c r="S17" s="65">
        <f t="shared" ref="S17:S20" si="19">(2*R17*($E$16/1000))</f>
        <v>5150.6080000000002</v>
      </c>
      <c r="T17" s="67">
        <f t="shared" ref="T17:T20" si="20">(4*$H$16*R17^2*($E$16/1000)^2) *(1/1000000)</f>
        <v>15768.153847400517</v>
      </c>
      <c r="U17" s="17">
        <f t="shared" si="16"/>
        <v>16477.720770533539</v>
      </c>
      <c r="V17" s="21">
        <v>702.8</v>
      </c>
      <c r="W17" s="69">
        <f t="shared" ref="W17:W20" si="21">(2*V17*($E$16/1000))</f>
        <v>5084.0551999999998</v>
      </c>
      <c r="X17" s="71">
        <f t="shared" ref="X17:X20" si="22">(4*$H$16*V17^2*($E$16/1000)^2) *(1/1000000)</f>
        <v>15363.294901674002</v>
      </c>
      <c r="Y17" s="71">
        <f t="shared" si="17"/>
        <v>16054.643172249333</v>
      </c>
      <c r="AC17" s="149">
        <v>678</v>
      </c>
      <c r="AD17" s="150">
        <v>1</v>
      </c>
      <c r="AE17" s="150">
        <v>683</v>
      </c>
      <c r="AF17" s="150">
        <v>0</v>
      </c>
      <c r="AG17" s="150">
        <v>675</v>
      </c>
      <c r="AH17" s="150">
        <v>0</v>
      </c>
      <c r="AJ17">
        <f t="shared" si="7"/>
        <v>0.73746312684365778</v>
      </c>
      <c r="AK17">
        <f t="shared" si="8"/>
        <v>0.44247787610619471</v>
      </c>
    </row>
    <row r="18" spans="2:37" ht="15" thickBot="1">
      <c r="B18" s="205"/>
      <c r="C18" s="190"/>
      <c r="D18" s="190"/>
      <c r="E18" s="190"/>
      <c r="F18" s="190"/>
      <c r="G18" s="190"/>
      <c r="H18" s="206"/>
      <c r="I18" s="190">
        <v>12</v>
      </c>
      <c r="J18" s="190"/>
      <c r="K18" s="190"/>
      <c r="L18" s="190"/>
      <c r="M18" s="8">
        <v>3</v>
      </c>
      <c r="N18" s="9">
        <v>705</v>
      </c>
      <c r="O18" s="9">
        <v>5100</v>
      </c>
      <c r="P18" s="9">
        <v>15460</v>
      </c>
      <c r="Q18" s="10">
        <f t="shared" si="18"/>
        <v>16155.313340279072</v>
      </c>
      <c r="R18" s="16">
        <v>712</v>
      </c>
      <c r="S18" s="65">
        <f t="shared" si="19"/>
        <v>5150.6080000000002</v>
      </c>
      <c r="T18" s="67">
        <f t="shared" si="20"/>
        <v>15768.153847400517</v>
      </c>
      <c r="U18" s="17">
        <f t="shared" si="16"/>
        <v>16477.720770533539</v>
      </c>
      <c r="V18" s="21">
        <v>702.8</v>
      </c>
      <c r="W18" s="69">
        <f t="shared" si="21"/>
        <v>5084.0551999999998</v>
      </c>
      <c r="X18" s="71">
        <f t="shared" si="22"/>
        <v>15363.294901674002</v>
      </c>
      <c r="Y18" s="71">
        <f t="shared" si="17"/>
        <v>16054.643172249333</v>
      </c>
      <c r="AC18" s="149">
        <v>735</v>
      </c>
      <c r="AD18" s="150">
        <v>10</v>
      </c>
      <c r="AE18" s="150">
        <v>747</v>
      </c>
      <c r="AF18" s="150">
        <v>6</v>
      </c>
      <c r="AG18" s="150">
        <v>736</v>
      </c>
      <c r="AH18" s="150">
        <v>5</v>
      </c>
      <c r="AJ18">
        <f t="shared" si="7"/>
        <v>1.6326530612244898</v>
      </c>
      <c r="AK18">
        <f t="shared" si="8"/>
        <v>0.13605442176870747</v>
      </c>
    </row>
    <row r="19" spans="2:37">
      <c r="B19" s="205"/>
      <c r="C19" s="190"/>
      <c r="D19" s="190"/>
      <c r="E19" s="190"/>
      <c r="F19" s="190"/>
      <c r="G19" s="190"/>
      <c r="H19" s="206"/>
      <c r="I19" s="190">
        <v>12</v>
      </c>
      <c r="J19" s="190"/>
      <c r="K19" s="190"/>
      <c r="L19" s="190"/>
      <c r="M19" s="8">
        <v>4</v>
      </c>
      <c r="N19" s="9">
        <v>704</v>
      </c>
      <c r="O19" s="9">
        <v>5092.7</v>
      </c>
      <c r="P19" s="9">
        <v>15416</v>
      </c>
      <c r="Q19" s="10">
        <f t="shared" si="18"/>
        <v>16109.515168162068</v>
      </c>
      <c r="R19" s="16">
        <v>712</v>
      </c>
      <c r="S19" s="65">
        <f t="shared" si="19"/>
        <v>5150.6080000000002</v>
      </c>
      <c r="T19" s="67">
        <f t="shared" si="20"/>
        <v>15768.153847400517</v>
      </c>
      <c r="U19" s="17">
        <f t="shared" si="16"/>
        <v>16477.720770533539</v>
      </c>
      <c r="V19" s="21">
        <v>702.8</v>
      </c>
      <c r="W19" s="69">
        <f t="shared" si="21"/>
        <v>5084.0551999999998</v>
      </c>
      <c r="X19" s="71">
        <f t="shared" si="22"/>
        <v>15363.294901674002</v>
      </c>
      <c r="Y19" s="71">
        <f t="shared" si="17"/>
        <v>16054.643172249333</v>
      </c>
    </row>
    <row r="20" spans="2:37" ht="15" thickBot="1">
      <c r="B20" s="205"/>
      <c r="C20" s="191"/>
      <c r="D20" s="191"/>
      <c r="E20" s="191"/>
      <c r="F20" s="191"/>
      <c r="G20" s="191"/>
      <c r="H20" s="207"/>
      <c r="I20" s="191">
        <v>12</v>
      </c>
      <c r="J20" s="191"/>
      <c r="K20" s="191"/>
      <c r="L20" s="191"/>
      <c r="M20" s="8">
        <v>5</v>
      </c>
      <c r="N20" s="23">
        <v>706</v>
      </c>
      <c r="O20" s="23">
        <v>5107.2</v>
      </c>
      <c r="P20" s="23">
        <v>15504</v>
      </c>
      <c r="Q20" s="72">
        <f t="shared" si="18"/>
        <v>16201.176520447339</v>
      </c>
      <c r="R20" s="16">
        <v>712</v>
      </c>
      <c r="S20" s="65">
        <f t="shared" si="19"/>
        <v>5150.6080000000002</v>
      </c>
      <c r="T20" s="67">
        <f t="shared" si="20"/>
        <v>15768.153847400517</v>
      </c>
      <c r="U20" s="17">
        <f t="shared" si="16"/>
        <v>16477.720770533539</v>
      </c>
      <c r="V20" s="21">
        <v>702.8</v>
      </c>
      <c r="W20" s="69">
        <f t="shared" si="21"/>
        <v>5084.0551999999998</v>
      </c>
      <c r="X20" s="71">
        <f t="shared" si="22"/>
        <v>15363.294901674002</v>
      </c>
      <c r="Y20" s="71">
        <f t="shared" si="17"/>
        <v>16054.643172249333</v>
      </c>
    </row>
    <row r="21" spans="2:37">
      <c r="B21" s="205"/>
      <c r="C21" s="189" t="s">
        <v>31</v>
      </c>
      <c r="D21" s="189">
        <v>9.3919999999999995</v>
      </c>
      <c r="E21" s="189">
        <v>3618</v>
      </c>
      <c r="F21" s="189">
        <v>129</v>
      </c>
      <c r="G21" s="189">
        <v>40</v>
      </c>
      <c r="H21" s="208">
        <v>503.08</v>
      </c>
      <c r="I21" s="189">
        <v>12</v>
      </c>
      <c r="J21" s="189">
        <v>6.8</v>
      </c>
      <c r="K21" s="189" t="s">
        <v>21</v>
      </c>
      <c r="L21" s="189" t="s">
        <v>22</v>
      </c>
      <c r="M21" s="5">
        <v>1</v>
      </c>
      <c r="N21" s="6">
        <v>730</v>
      </c>
      <c r="O21" s="6">
        <v>5282.3</v>
      </c>
      <c r="P21" s="6">
        <v>14037</v>
      </c>
      <c r="Q21" s="7">
        <f>(4*$H$21*N21^2*($E$21/1000)^2) *(1-(0.01*($J$21-$I$21)))*(1/1000000)</f>
        <v>14767.114037230334</v>
      </c>
      <c r="R21" s="14">
        <v>737</v>
      </c>
      <c r="S21" s="64">
        <f>(2*R21*($E$21/1000))</f>
        <v>5332.9319999999998</v>
      </c>
      <c r="T21" s="66">
        <f>(4*$H$21*R21^2*($E$21/1000)^2) *(1/1000000)</f>
        <v>14307.6775625592</v>
      </c>
      <c r="U21" s="15">
        <f>(4*$H$21*R21^2*($E$21/1000)^2) *(1-(0.01*($J$21-$I$21)))*(1/1000000)</f>
        <v>15051.676795812278</v>
      </c>
      <c r="V21" s="20">
        <v>730.6</v>
      </c>
      <c r="W21" s="68">
        <f>(2*V21*($E$21/1000))</f>
        <v>5286.6216000000004</v>
      </c>
      <c r="X21" s="70">
        <f>(4*$H$21*V21^2*($E$21/1000)^2) *(1/1000000)</f>
        <v>14060.264944053366</v>
      </c>
      <c r="Y21" s="70">
        <f>(4*$H$21*V21^2*($E$21/1000)^2) *(1-(0.01*($J$21-$I$21)))*(1/1000000)</f>
        <v>14791.398721144142</v>
      </c>
    </row>
    <row r="22" spans="2:37">
      <c r="B22" s="205"/>
      <c r="C22" s="190"/>
      <c r="D22" s="190"/>
      <c r="E22" s="190"/>
      <c r="F22" s="190"/>
      <c r="G22" s="190"/>
      <c r="H22" s="206"/>
      <c r="I22" s="190">
        <v>12</v>
      </c>
      <c r="J22" s="190"/>
      <c r="K22" s="190"/>
      <c r="L22" s="190"/>
      <c r="M22" s="8">
        <v>2</v>
      </c>
      <c r="N22" s="9">
        <v>732</v>
      </c>
      <c r="O22" s="9">
        <v>5296.8</v>
      </c>
      <c r="P22" s="9">
        <v>14114</v>
      </c>
      <c r="Q22" s="10">
        <f t="shared" ref="Q22:Q25" si="23">(4*$H$21*N22^2*($E$21/1000)^2) *(1-(0.01*($J$21-$I$21)))*(1/1000000)</f>
        <v>14848.140574000579</v>
      </c>
      <c r="R22" s="16">
        <v>737</v>
      </c>
      <c r="S22" s="65">
        <f t="shared" ref="S22:S25" si="24">(2*R22*($E$21/1000))</f>
        <v>5332.9319999999998</v>
      </c>
      <c r="T22" s="67">
        <f t="shared" ref="T22:T25" si="25">(4*$H$21*R22^2*($E$21/1000)^2) *(1/1000000)</f>
        <v>14307.6775625592</v>
      </c>
      <c r="U22" s="17">
        <f t="shared" ref="U22:U25" si="26">(4*$H$21*R22^2*($E$21/1000)^2) *(1-(0.01*($J$21-$I$21)))*(1/1000000)</f>
        <v>15051.676795812278</v>
      </c>
      <c r="V22" s="21">
        <v>730.6</v>
      </c>
      <c r="W22" s="69">
        <f t="shared" ref="W22:W25" si="27">(2*V22*($E$21/1000))</f>
        <v>5286.6216000000004</v>
      </c>
      <c r="X22" s="71">
        <f t="shared" ref="X22:X25" si="28">(4*$H$21*V22^2*($E$21/1000)^2) *(1/1000000)</f>
        <v>14060.264944053366</v>
      </c>
      <c r="Y22" s="71">
        <f t="shared" ref="Y22:Y25" si="29">(4*$H$21*V22^2*($E$21/1000)^2) *(1-(0.01*($J$21-$I$21)))*(1/1000000)</f>
        <v>14791.398721144142</v>
      </c>
    </row>
    <row r="23" spans="2:37">
      <c r="B23" s="205"/>
      <c r="C23" s="190"/>
      <c r="D23" s="190"/>
      <c r="E23" s="190"/>
      <c r="F23" s="190"/>
      <c r="G23" s="190"/>
      <c r="H23" s="206"/>
      <c r="I23" s="190">
        <v>12</v>
      </c>
      <c r="J23" s="190"/>
      <c r="K23" s="190"/>
      <c r="L23" s="190"/>
      <c r="M23" s="8">
        <v>3</v>
      </c>
      <c r="N23" s="9">
        <v>732</v>
      </c>
      <c r="O23" s="9">
        <v>5296.8</v>
      </c>
      <c r="P23" s="9">
        <v>14114</v>
      </c>
      <c r="Q23" s="10">
        <f t="shared" si="23"/>
        <v>14848.140574000579</v>
      </c>
      <c r="R23" s="16">
        <v>737</v>
      </c>
      <c r="S23" s="65">
        <f t="shared" si="24"/>
        <v>5332.9319999999998</v>
      </c>
      <c r="T23" s="67">
        <f t="shared" si="25"/>
        <v>14307.6775625592</v>
      </c>
      <c r="U23" s="17">
        <f t="shared" si="26"/>
        <v>15051.676795812278</v>
      </c>
      <c r="V23" s="21">
        <v>730.6</v>
      </c>
      <c r="W23" s="69">
        <f t="shared" si="27"/>
        <v>5286.6216000000004</v>
      </c>
      <c r="X23" s="71">
        <f t="shared" si="28"/>
        <v>14060.264944053366</v>
      </c>
      <c r="Y23" s="71">
        <f t="shared" si="29"/>
        <v>14791.398721144142</v>
      </c>
    </row>
    <row r="24" spans="2:37">
      <c r="B24" s="205"/>
      <c r="C24" s="190"/>
      <c r="D24" s="190"/>
      <c r="E24" s="190"/>
      <c r="F24" s="190"/>
      <c r="G24" s="190"/>
      <c r="H24" s="206"/>
      <c r="I24" s="190">
        <v>12</v>
      </c>
      <c r="J24" s="190"/>
      <c r="K24" s="190"/>
      <c r="L24" s="190"/>
      <c r="M24" s="8">
        <v>4</v>
      </c>
      <c r="N24" s="9">
        <v>730</v>
      </c>
      <c r="O24" s="9">
        <v>5282.3</v>
      </c>
      <c r="P24" s="9">
        <v>14037</v>
      </c>
      <c r="Q24" s="10">
        <f t="shared" si="23"/>
        <v>14767.114037230334</v>
      </c>
      <c r="R24" s="16">
        <v>737</v>
      </c>
      <c r="S24" s="65">
        <f t="shared" si="24"/>
        <v>5332.9319999999998</v>
      </c>
      <c r="T24" s="67">
        <f t="shared" si="25"/>
        <v>14307.6775625592</v>
      </c>
      <c r="U24" s="17">
        <f t="shared" si="26"/>
        <v>15051.676795812278</v>
      </c>
      <c r="V24" s="21">
        <v>730.6</v>
      </c>
      <c r="W24" s="69">
        <f t="shared" si="27"/>
        <v>5286.6216000000004</v>
      </c>
      <c r="X24" s="71">
        <f t="shared" si="28"/>
        <v>14060.264944053366</v>
      </c>
      <c r="Y24" s="71">
        <f t="shared" si="29"/>
        <v>14791.398721144142</v>
      </c>
    </row>
    <row r="25" spans="2:37" ht="15" thickBot="1">
      <c r="B25" s="205"/>
      <c r="C25" s="191"/>
      <c r="D25" s="191"/>
      <c r="E25" s="191"/>
      <c r="F25" s="191"/>
      <c r="G25" s="191"/>
      <c r="H25" s="207"/>
      <c r="I25" s="191">
        <v>12</v>
      </c>
      <c r="J25" s="191"/>
      <c r="K25" s="191"/>
      <c r="L25" s="191"/>
      <c r="M25" s="8">
        <v>5</v>
      </c>
      <c r="N25" s="23">
        <v>730</v>
      </c>
      <c r="O25" s="23">
        <v>5282.3</v>
      </c>
      <c r="P25" s="23">
        <v>14037</v>
      </c>
      <c r="Q25" s="72">
        <f t="shared" si="23"/>
        <v>14767.114037230334</v>
      </c>
      <c r="R25" s="16">
        <v>737</v>
      </c>
      <c r="S25" s="65">
        <f t="shared" si="24"/>
        <v>5332.9319999999998</v>
      </c>
      <c r="T25" s="67">
        <f t="shared" si="25"/>
        <v>14307.6775625592</v>
      </c>
      <c r="U25" s="17">
        <f t="shared" si="26"/>
        <v>15051.676795812278</v>
      </c>
      <c r="V25" s="21">
        <v>730.6</v>
      </c>
      <c r="W25" s="69">
        <f t="shared" si="27"/>
        <v>5286.6216000000004</v>
      </c>
      <c r="X25" s="71">
        <f t="shared" si="28"/>
        <v>14060.264944053366</v>
      </c>
      <c r="Y25" s="71">
        <f t="shared" si="29"/>
        <v>14791.398721144142</v>
      </c>
    </row>
    <row r="26" spans="2:37">
      <c r="B26" s="205"/>
      <c r="C26" s="190" t="s">
        <v>32</v>
      </c>
      <c r="D26" s="190">
        <v>9.0579999999999998</v>
      </c>
      <c r="E26" s="190">
        <v>3611</v>
      </c>
      <c r="F26" s="190">
        <v>129</v>
      </c>
      <c r="G26" s="190">
        <v>39</v>
      </c>
      <c r="H26" s="206">
        <v>489.6</v>
      </c>
      <c r="I26" s="190">
        <v>12</v>
      </c>
      <c r="J26" s="190">
        <v>7</v>
      </c>
      <c r="K26" s="190" t="s">
        <v>21</v>
      </c>
      <c r="L26" s="190" t="s">
        <v>22</v>
      </c>
      <c r="M26" s="5">
        <v>1</v>
      </c>
      <c r="N26" s="6">
        <v>718</v>
      </c>
      <c r="O26" s="6">
        <v>5185.3999999999996</v>
      </c>
      <c r="P26" s="6">
        <v>13406</v>
      </c>
      <c r="Q26" s="7">
        <f>(4*$H$26*N26^2*($E$26/1000)^2) *(1-(0.01*($J$26-$I$26)))*(1/1000000)</f>
        <v>13822.75354841757</v>
      </c>
      <c r="R26" s="14">
        <v>722</v>
      </c>
      <c r="S26" s="64">
        <f>(2*R26*($E$26/1000))</f>
        <v>5214.2840000000006</v>
      </c>
      <c r="T26" s="66">
        <f>(4*$H$26*R26^2*($E$26/1000)^2)*(1/1000000)</f>
        <v>13311.615736948379</v>
      </c>
      <c r="U26" s="15">
        <f t="shared" ref="U26:U30" si="30">(4*$H$26*R26^2*($E$26/1000)^2) *(1-(0.01*($J$26-$I$26)))*(1/1000000)</f>
        <v>13977.196523795799</v>
      </c>
      <c r="V26" s="20">
        <v>721.3</v>
      </c>
      <c r="W26" s="68">
        <f>(2*V26*($E$26/1000))</f>
        <v>5209.2286000000004</v>
      </c>
      <c r="X26" s="70">
        <f>(4*$H$26*V26^2*($E$26/1000)^2)*(1/1000000)</f>
        <v>13285.816252415576</v>
      </c>
      <c r="Y26" s="70">
        <f t="shared" ref="Y26:Y30" si="31">(4*$H$26*V26^2*($E$26/1000)^2) *(1-(0.01*($J$26-$I$26)))*(1/1000000)</f>
        <v>13950.107065036354</v>
      </c>
    </row>
    <row r="27" spans="2:37">
      <c r="B27" s="205"/>
      <c r="C27" s="190"/>
      <c r="D27" s="190"/>
      <c r="E27" s="190"/>
      <c r="F27" s="190"/>
      <c r="G27" s="190"/>
      <c r="H27" s="206"/>
      <c r="I27" s="190">
        <v>12</v>
      </c>
      <c r="J27" s="190"/>
      <c r="K27" s="190"/>
      <c r="L27" s="190"/>
      <c r="M27" s="8">
        <v>2</v>
      </c>
      <c r="N27" s="9">
        <v>716.7</v>
      </c>
      <c r="O27" s="9">
        <v>5175.8</v>
      </c>
      <c r="P27" s="9">
        <v>13357</v>
      </c>
      <c r="Q27" s="10">
        <f>(4*$H$26*N27^2*($E$26/1000)^2) *(1-(0.01*($J$26-$I$26)))*(1/1000000)</f>
        <v>13772.74432310374</v>
      </c>
      <c r="R27" s="16">
        <v>722</v>
      </c>
      <c r="S27" s="65">
        <f t="shared" ref="S27:S30" si="32">(2*R27*($E$26/1000))</f>
        <v>5214.2840000000006</v>
      </c>
      <c r="T27" s="67">
        <f t="shared" ref="T27:T30" si="33">(4*$H$26*R27^2*($E$26/1000)^2)*(1/1000000)</f>
        <v>13311.615736948379</v>
      </c>
      <c r="U27" s="17">
        <f t="shared" si="30"/>
        <v>13977.196523795799</v>
      </c>
      <c r="V27" s="21">
        <v>721.3</v>
      </c>
      <c r="W27" s="69">
        <f t="shared" ref="W27:W30" si="34">(2*V27*($E$26/1000))</f>
        <v>5209.2286000000004</v>
      </c>
      <c r="X27" s="71">
        <f t="shared" ref="X27:X30" si="35">(4*$H$26*V27^2*($E$26/1000)^2)*(1/1000000)</f>
        <v>13285.816252415576</v>
      </c>
      <c r="Y27" s="71">
        <f t="shared" si="31"/>
        <v>13950.107065036354</v>
      </c>
    </row>
    <row r="28" spans="2:37">
      <c r="B28" s="205"/>
      <c r="C28" s="190"/>
      <c r="D28" s="190"/>
      <c r="E28" s="190"/>
      <c r="F28" s="190"/>
      <c r="G28" s="190"/>
      <c r="H28" s="206"/>
      <c r="I28" s="190">
        <v>12</v>
      </c>
      <c r="J28" s="190"/>
      <c r="K28" s="190"/>
      <c r="L28" s="190"/>
      <c r="M28" s="8">
        <v>3</v>
      </c>
      <c r="N28" s="9">
        <v>717.5</v>
      </c>
      <c r="O28" s="9">
        <v>5181.8</v>
      </c>
      <c r="P28" s="9">
        <v>13388</v>
      </c>
      <c r="Q28" s="10">
        <f t="shared" ref="Q28:Q30" si="36">(4*$H$26*N28^2*($E$26/1000)^2) *(1-(0.01*($J$26-$I$26)))*(1/1000000)</f>
        <v>13803.508505782549</v>
      </c>
      <c r="R28" s="16">
        <v>722</v>
      </c>
      <c r="S28" s="65">
        <f t="shared" si="32"/>
        <v>5214.2840000000006</v>
      </c>
      <c r="T28" s="67">
        <f t="shared" si="33"/>
        <v>13311.615736948379</v>
      </c>
      <c r="U28" s="17">
        <f t="shared" si="30"/>
        <v>13977.196523795799</v>
      </c>
      <c r="V28" s="21">
        <v>721.3</v>
      </c>
      <c r="W28" s="69">
        <f t="shared" si="34"/>
        <v>5209.2286000000004</v>
      </c>
      <c r="X28" s="71">
        <f t="shared" si="35"/>
        <v>13285.816252415576</v>
      </c>
      <c r="Y28" s="71">
        <f t="shared" si="31"/>
        <v>13950.107065036354</v>
      </c>
    </row>
    <row r="29" spans="2:37">
      <c r="B29" s="205"/>
      <c r="C29" s="190"/>
      <c r="D29" s="190"/>
      <c r="E29" s="190"/>
      <c r="F29" s="190"/>
      <c r="G29" s="190"/>
      <c r="H29" s="206"/>
      <c r="I29" s="190">
        <v>12</v>
      </c>
      <c r="J29" s="190"/>
      <c r="K29" s="190"/>
      <c r="L29" s="190"/>
      <c r="M29" s="8">
        <v>4</v>
      </c>
      <c r="N29" s="9">
        <v>718</v>
      </c>
      <c r="O29" s="9">
        <v>5185.3999999999996</v>
      </c>
      <c r="P29" s="9">
        <v>13406</v>
      </c>
      <c r="Q29" s="10">
        <f t="shared" si="36"/>
        <v>13822.75354841757</v>
      </c>
      <c r="R29" s="16">
        <v>722</v>
      </c>
      <c r="S29" s="65">
        <f t="shared" si="32"/>
        <v>5214.2840000000006</v>
      </c>
      <c r="T29" s="67">
        <f t="shared" si="33"/>
        <v>13311.615736948379</v>
      </c>
      <c r="U29" s="17">
        <f t="shared" si="30"/>
        <v>13977.196523795799</v>
      </c>
      <c r="V29" s="21">
        <v>721.3</v>
      </c>
      <c r="W29" s="69">
        <f t="shared" si="34"/>
        <v>5209.2286000000004</v>
      </c>
      <c r="X29" s="71">
        <f t="shared" si="35"/>
        <v>13285.816252415576</v>
      </c>
      <c r="Y29" s="71">
        <f t="shared" si="31"/>
        <v>13950.107065036354</v>
      </c>
    </row>
    <row r="30" spans="2:37" ht="15" thickBot="1">
      <c r="B30" s="205"/>
      <c r="C30" s="191"/>
      <c r="D30" s="191"/>
      <c r="E30" s="191"/>
      <c r="F30" s="191"/>
      <c r="G30" s="191"/>
      <c r="H30" s="207"/>
      <c r="I30" s="191">
        <v>12</v>
      </c>
      <c r="J30" s="191"/>
      <c r="K30" s="191"/>
      <c r="L30" s="191"/>
      <c r="M30" s="8">
        <v>5</v>
      </c>
      <c r="N30" s="23">
        <v>717.1</v>
      </c>
      <c r="O30" s="23">
        <v>5179.2</v>
      </c>
      <c r="P30" s="23">
        <v>13374</v>
      </c>
      <c r="Q30" s="72">
        <f t="shared" si="36"/>
        <v>13788.122124360494</v>
      </c>
      <c r="R30" s="16">
        <v>722</v>
      </c>
      <c r="S30" s="65">
        <f t="shared" si="32"/>
        <v>5214.2840000000006</v>
      </c>
      <c r="T30" s="67">
        <f t="shared" si="33"/>
        <v>13311.615736948379</v>
      </c>
      <c r="U30" s="17">
        <f t="shared" si="30"/>
        <v>13977.196523795799</v>
      </c>
      <c r="V30" s="21">
        <v>721.3</v>
      </c>
      <c r="W30" s="69">
        <f t="shared" si="34"/>
        <v>5209.2286000000004</v>
      </c>
      <c r="X30" s="71">
        <f t="shared" si="35"/>
        <v>13285.816252415576</v>
      </c>
      <c r="Y30" s="71">
        <f t="shared" si="31"/>
        <v>13950.107065036354</v>
      </c>
    </row>
    <row r="31" spans="2:37">
      <c r="B31" s="205"/>
      <c r="C31" s="189" t="s">
        <v>33</v>
      </c>
      <c r="D31" s="189">
        <v>9.2089999999999996</v>
      </c>
      <c r="E31" s="189">
        <v>3619</v>
      </c>
      <c r="F31" s="189">
        <v>128</v>
      </c>
      <c r="G31" s="189">
        <v>40</v>
      </c>
      <c r="H31" s="208">
        <v>497</v>
      </c>
      <c r="I31" s="189">
        <v>12</v>
      </c>
      <c r="J31" s="189">
        <v>7.3</v>
      </c>
      <c r="K31" s="189" t="s">
        <v>21</v>
      </c>
      <c r="L31" s="189" t="s">
        <v>22</v>
      </c>
      <c r="M31" s="5">
        <v>1</v>
      </c>
      <c r="N31" s="6">
        <v>748</v>
      </c>
      <c r="O31" s="6">
        <v>5414</v>
      </c>
      <c r="P31" s="6">
        <v>14568</v>
      </c>
      <c r="Q31" s="7">
        <f>(4*$H$31*N31^2*($E$31/1000)^2) *(1-(0.01*($J$31-$I$31)))*(1/1000000)</f>
        <v>15252.583938197777</v>
      </c>
      <c r="R31" s="14">
        <v>752</v>
      </c>
      <c r="S31" s="64">
        <f>(2*R31*($E$31/1000))</f>
        <v>5442.9760000000006</v>
      </c>
      <c r="T31" s="66">
        <f>(4*$H$31*R31^2*($E$31/1000)^2) *(1/1000000)</f>
        <v>14724.115905078273</v>
      </c>
      <c r="U31" s="15">
        <f>(4*$H$31*R31^2*($E$31/1000)^2) *(1-(0.01*($J$31-$I$31)))*(1/1000000)</f>
        <v>15416.149352616951</v>
      </c>
      <c r="V31" s="20">
        <v>749.1</v>
      </c>
      <c r="W31" s="68">
        <f>(2*V31*($E$31/1000))</f>
        <v>5421.9858000000004</v>
      </c>
      <c r="X31" s="70">
        <f>(4*$H$31*V31^2*($E$31/1000)^2) *(1/1000000)</f>
        <v>14610.771217654619</v>
      </c>
      <c r="Y31" s="70">
        <f>(4*$H$31*V31^2*($E$31/1000)^2) *(1-(0.01*($J$31-$I$31)))*(1/1000000)</f>
        <v>15297.477464884385</v>
      </c>
    </row>
    <row r="32" spans="2:37">
      <c r="B32" s="205"/>
      <c r="C32" s="190"/>
      <c r="D32" s="190"/>
      <c r="E32" s="190"/>
      <c r="F32" s="190"/>
      <c r="G32" s="190"/>
      <c r="H32" s="206"/>
      <c r="I32" s="190"/>
      <c r="J32" s="190"/>
      <c r="K32" s="190"/>
      <c r="L32" s="190"/>
      <c r="M32" s="8">
        <v>2</v>
      </c>
      <c r="N32" s="9">
        <v>747.5</v>
      </c>
      <c r="O32" s="9">
        <v>5410.4</v>
      </c>
      <c r="P32" s="9">
        <v>14548</v>
      </c>
      <c r="Q32" s="10">
        <f t="shared" ref="Q32:Q35" si="37">(4*$H$31*N32^2*($E$31/1000)^2) *(1-(0.01*($J$31-$I$31)))*(1/1000000)</f>
        <v>15232.199598425785</v>
      </c>
      <c r="R32" s="16">
        <v>752</v>
      </c>
      <c r="S32" s="65">
        <f t="shared" ref="S32:S35" si="38">(2*R32*($E$31/1000))</f>
        <v>5442.9760000000006</v>
      </c>
      <c r="T32" s="67">
        <f t="shared" ref="T32:T35" si="39">(4*$H$31*R32^2*($E$31/1000)^2) *(1/1000000)</f>
        <v>14724.115905078273</v>
      </c>
      <c r="U32" s="17">
        <f t="shared" ref="U32:U35" si="40">(4*$H$31*R32^2*($E$31/1000)^2) *(1-(0.01*($J$31-$I$31)))*(1/1000000)</f>
        <v>15416.149352616951</v>
      </c>
      <c r="V32" s="21">
        <v>749.1</v>
      </c>
      <c r="W32" s="69">
        <f t="shared" ref="W32:W35" si="41">(2*V32*($E$31/1000))</f>
        <v>5421.9858000000004</v>
      </c>
      <c r="X32" s="71">
        <f t="shared" ref="X32:X35" si="42">(4*$H$31*V32^2*($E$31/1000)^2) *(1/1000000)</f>
        <v>14610.771217654619</v>
      </c>
      <c r="Y32" s="71">
        <f t="shared" ref="Y32:Y35" si="43">(4*$H$31*V32^2*($E$31/1000)^2) *(1-(0.01*($J$31-$I$31)))*(1/1000000)</f>
        <v>15297.477464884385</v>
      </c>
    </row>
    <row r="33" spans="2:25">
      <c r="B33" s="205"/>
      <c r="C33" s="190"/>
      <c r="D33" s="190"/>
      <c r="E33" s="190"/>
      <c r="F33" s="190"/>
      <c r="G33" s="190"/>
      <c r="H33" s="206"/>
      <c r="I33" s="190"/>
      <c r="J33" s="190"/>
      <c r="K33" s="190"/>
      <c r="L33" s="190"/>
      <c r="M33" s="8">
        <v>3</v>
      </c>
      <c r="N33" s="9">
        <v>747.5</v>
      </c>
      <c r="O33" s="9">
        <v>5410.4</v>
      </c>
      <c r="P33" s="9">
        <v>14548</v>
      </c>
      <c r="Q33" s="10">
        <f t="shared" si="37"/>
        <v>15232.199598425785</v>
      </c>
      <c r="R33" s="16">
        <v>752</v>
      </c>
      <c r="S33" s="65">
        <f t="shared" si="38"/>
        <v>5442.9760000000006</v>
      </c>
      <c r="T33" s="67">
        <f t="shared" si="39"/>
        <v>14724.115905078273</v>
      </c>
      <c r="U33" s="17">
        <f t="shared" si="40"/>
        <v>15416.149352616951</v>
      </c>
      <c r="V33" s="21">
        <v>749.1</v>
      </c>
      <c r="W33" s="69">
        <f t="shared" si="41"/>
        <v>5421.9858000000004</v>
      </c>
      <c r="X33" s="71">
        <f t="shared" si="42"/>
        <v>14610.771217654619</v>
      </c>
      <c r="Y33" s="71">
        <f t="shared" si="43"/>
        <v>15297.477464884385</v>
      </c>
    </row>
    <row r="34" spans="2:25">
      <c r="B34" s="205"/>
      <c r="C34" s="190"/>
      <c r="D34" s="190"/>
      <c r="E34" s="190"/>
      <c r="F34" s="190"/>
      <c r="G34" s="190"/>
      <c r="H34" s="206"/>
      <c r="I34" s="190"/>
      <c r="J34" s="190"/>
      <c r="K34" s="190"/>
      <c r="L34" s="190"/>
      <c r="M34" s="8">
        <v>4</v>
      </c>
      <c r="N34" s="9">
        <v>745</v>
      </c>
      <c r="O34" s="9">
        <v>5392.3</v>
      </c>
      <c r="P34" s="9">
        <v>14451</v>
      </c>
      <c r="Q34" s="10">
        <f t="shared" si="37"/>
        <v>15130.482356333861</v>
      </c>
      <c r="R34" s="16">
        <v>752</v>
      </c>
      <c r="S34" s="65">
        <f t="shared" si="38"/>
        <v>5442.9760000000006</v>
      </c>
      <c r="T34" s="67">
        <f t="shared" si="39"/>
        <v>14724.115905078273</v>
      </c>
      <c r="U34" s="17">
        <f t="shared" si="40"/>
        <v>15416.149352616951</v>
      </c>
      <c r="V34" s="21">
        <v>749.1</v>
      </c>
      <c r="W34" s="69">
        <f t="shared" si="41"/>
        <v>5421.9858000000004</v>
      </c>
      <c r="X34" s="71">
        <f t="shared" si="42"/>
        <v>14610.771217654619</v>
      </c>
      <c r="Y34" s="71">
        <f t="shared" si="43"/>
        <v>15297.477464884385</v>
      </c>
    </row>
    <row r="35" spans="2:25" ht="15" thickBot="1">
      <c r="B35" s="205"/>
      <c r="C35" s="191"/>
      <c r="D35" s="191"/>
      <c r="E35" s="191"/>
      <c r="F35" s="191"/>
      <c r="G35" s="191"/>
      <c r="H35" s="207"/>
      <c r="I35" s="191"/>
      <c r="J35" s="191"/>
      <c r="K35" s="191"/>
      <c r="L35" s="191"/>
      <c r="M35" s="8">
        <v>5</v>
      </c>
      <c r="N35" s="23">
        <v>745</v>
      </c>
      <c r="O35" s="23">
        <v>5392.3</v>
      </c>
      <c r="P35" s="23">
        <v>14451</v>
      </c>
      <c r="Q35" s="72">
        <f t="shared" si="37"/>
        <v>15130.482356333861</v>
      </c>
      <c r="R35" s="16">
        <v>752</v>
      </c>
      <c r="S35" s="65">
        <f t="shared" si="38"/>
        <v>5442.9760000000006</v>
      </c>
      <c r="T35" s="67">
        <f t="shared" si="39"/>
        <v>14724.115905078273</v>
      </c>
      <c r="U35" s="17">
        <f t="shared" si="40"/>
        <v>15416.149352616951</v>
      </c>
      <c r="V35" s="21">
        <v>749.1</v>
      </c>
      <c r="W35" s="69">
        <f t="shared" si="41"/>
        <v>5421.9858000000004</v>
      </c>
      <c r="X35" s="71">
        <f t="shared" si="42"/>
        <v>14610.771217654619</v>
      </c>
      <c r="Y35" s="71">
        <f t="shared" si="43"/>
        <v>15297.477464884385</v>
      </c>
    </row>
    <row r="36" spans="2:25">
      <c r="B36" s="205"/>
      <c r="C36" s="189" t="s">
        <v>34</v>
      </c>
      <c r="D36" s="189">
        <v>10.285</v>
      </c>
      <c r="E36" s="189">
        <v>3614</v>
      </c>
      <c r="F36" s="189">
        <v>127</v>
      </c>
      <c r="G36" s="189">
        <v>37</v>
      </c>
      <c r="H36" s="208">
        <v>606.63</v>
      </c>
      <c r="I36" s="189">
        <v>12</v>
      </c>
      <c r="J36" s="189">
        <v>9.5299999999999994</v>
      </c>
      <c r="K36" s="189" t="s">
        <v>21</v>
      </c>
      <c r="L36" s="189" t="s">
        <v>22</v>
      </c>
      <c r="M36" s="5">
        <v>1</v>
      </c>
      <c r="N36" s="6">
        <v>724</v>
      </c>
      <c r="O36" s="6">
        <v>5233.1000000000004</v>
      </c>
      <c r="P36" s="6">
        <v>16585</v>
      </c>
      <c r="Q36" s="7">
        <f>(4*$H$36*N36^2*($E$36/1000)^2) *(1-(0.01*($J$36-$I$36)))*(1/1000000)</f>
        <v>17022.919299116202</v>
      </c>
      <c r="R36" s="14">
        <v>732</v>
      </c>
      <c r="S36" s="64">
        <f>(2*R36*($E$36/1000))</f>
        <v>5290.8959999999997</v>
      </c>
      <c r="T36" s="66">
        <f>(4*$H$36*R36^2*($E$36/1000)^2) *(1/1000000)</f>
        <v>16981.745728290669</v>
      </c>
      <c r="U36" s="15">
        <f>(4*$H$36*R36^2*($E$36/1000)^2) *(1-(0.01*($J$36-$I$36)))*(1/1000000)</f>
        <v>17401.19484777945</v>
      </c>
      <c r="V36" s="20">
        <v>730.6</v>
      </c>
      <c r="W36" s="68">
        <f>(2*V36*($E$36/1000))</f>
        <v>5280.7767999999996</v>
      </c>
      <c r="X36" s="70">
        <f>(4*$H$36*V36^2*($E$36/1000)^2) *(1/1000000)</f>
        <v>16916.850348794644</v>
      </c>
      <c r="Y36" s="70">
        <f>(4*$H$36*V36^2*($E$36/1000)^2) *(1-(0.01*($J$36-$I$36)))*(1/1000000)</f>
        <v>17334.696552409874</v>
      </c>
    </row>
    <row r="37" spans="2:25">
      <c r="B37" s="205"/>
      <c r="C37" s="190"/>
      <c r="D37" s="190"/>
      <c r="E37" s="190"/>
      <c r="F37" s="190"/>
      <c r="G37" s="190"/>
      <c r="H37" s="206"/>
      <c r="I37" s="190">
        <v>12</v>
      </c>
      <c r="J37" s="190"/>
      <c r="K37" s="190"/>
      <c r="L37" s="190"/>
      <c r="M37" s="8">
        <v>2</v>
      </c>
      <c r="N37" s="9">
        <v>726</v>
      </c>
      <c r="O37" s="9">
        <v>5247.5</v>
      </c>
      <c r="P37" s="9">
        <v>16677</v>
      </c>
      <c r="Q37" s="10">
        <f t="shared" ref="Q37:Q40" si="44">(4*$H$36*N37^2*($E$36/1000)^2) *(1-(0.01*($J$36-$I$36)))*(1/1000000)</f>
        <v>17117.098479329405</v>
      </c>
      <c r="R37" s="16">
        <v>732</v>
      </c>
      <c r="S37" s="65">
        <f t="shared" ref="S37:S40" si="45">(2*R37*($E$36/1000))</f>
        <v>5290.8959999999997</v>
      </c>
      <c r="T37" s="67">
        <f t="shared" ref="T37:T40" si="46">(4*$H$36*R37^2*($E$36/1000)^2) *(1/1000000)</f>
        <v>16981.745728290669</v>
      </c>
      <c r="U37" s="17">
        <f t="shared" ref="U37:U40" si="47">(4*$H$36*R37^2*($E$36/1000)^2) *(1-(0.01*($J$36-$I$36)))*(1/1000000)</f>
        <v>17401.19484777945</v>
      </c>
      <c r="V37" s="21">
        <v>730.6</v>
      </c>
      <c r="W37" s="69">
        <f t="shared" ref="W37:W40" si="48">(2*V37*($E$36/1000))</f>
        <v>5280.7767999999996</v>
      </c>
      <c r="X37" s="71">
        <f t="shared" ref="X37:X40" si="49">(4*$H$36*V37^2*($E$36/1000)^2) *(1/1000000)</f>
        <v>16916.850348794644</v>
      </c>
      <c r="Y37" s="71">
        <f t="shared" ref="Y37:Y40" si="50">(4*$H$36*V37^2*($E$36/1000)^2) *(1-(0.01*($J$36-$I$36)))*(1/1000000)</f>
        <v>17334.696552409874</v>
      </c>
    </row>
    <row r="38" spans="2:25">
      <c r="B38" s="205"/>
      <c r="C38" s="190"/>
      <c r="D38" s="190"/>
      <c r="E38" s="190"/>
      <c r="F38" s="190"/>
      <c r="G38" s="190"/>
      <c r="H38" s="206"/>
      <c r="I38" s="190">
        <v>12</v>
      </c>
      <c r="J38" s="190"/>
      <c r="K38" s="190"/>
      <c r="L38" s="190"/>
      <c r="M38" s="8">
        <v>3</v>
      </c>
      <c r="N38" s="9">
        <v>724.3</v>
      </c>
      <c r="O38" s="9">
        <v>5235.1000000000004</v>
      </c>
      <c r="P38" s="9">
        <v>16598</v>
      </c>
      <c r="Q38" s="10">
        <f t="shared" si="44"/>
        <v>17037.029613602695</v>
      </c>
      <c r="R38" s="16">
        <v>732</v>
      </c>
      <c r="S38" s="65">
        <f t="shared" si="45"/>
        <v>5290.8959999999997</v>
      </c>
      <c r="T38" s="67">
        <f t="shared" si="46"/>
        <v>16981.745728290669</v>
      </c>
      <c r="U38" s="17">
        <f t="shared" si="47"/>
        <v>17401.19484777945</v>
      </c>
      <c r="V38" s="21">
        <v>730.6</v>
      </c>
      <c r="W38" s="69">
        <f t="shared" si="48"/>
        <v>5280.7767999999996</v>
      </c>
      <c r="X38" s="71">
        <f t="shared" si="49"/>
        <v>16916.850348794644</v>
      </c>
      <c r="Y38" s="71">
        <f t="shared" si="50"/>
        <v>17334.696552409874</v>
      </c>
    </row>
    <row r="39" spans="2:25">
      <c r="B39" s="205"/>
      <c r="C39" s="190"/>
      <c r="D39" s="190"/>
      <c r="E39" s="190"/>
      <c r="F39" s="190"/>
      <c r="G39" s="190"/>
      <c r="H39" s="206"/>
      <c r="I39" s="190">
        <v>12</v>
      </c>
      <c r="J39" s="190"/>
      <c r="K39" s="190"/>
      <c r="L39" s="190"/>
      <c r="M39" s="8">
        <v>4</v>
      </c>
      <c r="N39" s="9">
        <v>724.3</v>
      </c>
      <c r="O39" s="9">
        <v>5235.1000000000004</v>
      </c>
      <c r="P39" s="9">
        <v>16598</v>
      </c>
      <c r="Q39" s="10">
        <f t="shared" si="44"/>
        <v>17037.029613602695</v>
      </c>
      <c r="R39" s="16">
        <v>732</v>
      </c>
      <c r="S39" s="65">
        <f t="shared" si="45"/>
        <v>5290.8959999999997</v>
      </c>
      <c r="T39" s="67">
        <f t="shared" si="46"/>
        <v>16981.745728290669</v>
      </c>
      <c r="U39" s="17">
        <f t="shared" si="47"/>
        <v>17401.19484777945</v>
      </c>
      <c r="V39" s="21">
        <v>730.6</v>
      </c>
      <c r="W39" s="69">
        <f t="shared" si="48"/>
        <v>5280.7767999999996</v>
      </c>
      <c r="X39" s="71">
        <f t="shared" si="49"/>
        <v>16916.850348794644</v>
      </c>
      <c r="Y39" s="71">
        <f t="shared" si="50"/>
        <v>17334.696552409874</v>
      </c>
    </row>
    <row r="40" spans="2:25" ht="15" thickBot="1">
      <c r="B40" s="205"/>
      <c r="C40" s="191"/>
      <c r="D40" s="191"/>
      <c r="E40" s="191"/>
      <c r="F40" s="191"/>
      <c r="G40" s="191"/>
      <c r="H40" s="207"/>
      <c r="I40" s="191">
        <v>12</v>
      </c>
      <c r="J40" s="191"/>
      <c r="K40" s="191"/>
      <c r="L40" s="191"/>
      <c r="M40" s="8">
        <v>5</v>
      </c>
      <c r="N40" s="23">
        <v>724</v>
      </c>
      <c r="O40" s="23">
        <v>5233.1000000000004</v>
      </c>
      <c r="P40" s="23">
        <v>16585</v>
      </c>
      <c r="Q40" s="72">
        <f t="shared" si="44"/>
        <v>17022.919299116202</v>
      </c>
      <c r="R40" s="16">
        <v>732</v>
      </c>
      <c r="S40" s="65">
        <f t="shared" si="45"/>
        <v>5290.8959999999997</v>
      </c>
      <c r="T40" s="67">
        <f t="shared" si="46"/>
        <v>16981.745728290669</v>
      </c>
      <c r="U40" s="17">
        <f t="shared" si="47"/>
        <v>17401.19484777945</v>
      </c>
      <c r="V40" s="21">
        <v>730.6</v>
      </c>
      <c r="W40" s="69">
        <f t="shared" si="48"/>
        <v>5280.7767999999996</v>
      </c>
      <c r="X40" s="71">
        <f t="shared" si="49"/>
        <v>16916.850348794644</v>
      </c>
      <c r="Y40" s="71">
        <f t="shared" si="50"/>
        <v>17334.696552409874</v>
      </c>
    </row>
    <row r="41" spans="2:25">
      <c r="B41" s="205"/>
      <c r="C41" s="189" t="s">
        <v>35</v>
      </c>
      <c r="D41" s="189">
        <v>10.14</v>
      </c>
      <c r="E41" s="189">
        <v>3619</v>
      </c>
      <c r="F41" s="189">
        <v>128</v>
      </c>
      <c r="G41" s="189">
        <v>38</v>
      </c>
      <c r="H41" s="208">
        <v>576.04</v>
      </c>
      <c r="I41" s="189">
        <v>12</v>
      </c>
      <c r="J41" s="189">
        <v>7.8</v>
      </c>
      <c r="K41" s="189" t="s">
        <v>21</v>
      </c>
      <c r="L41" s="189" t="s">
        <v>22</v>
      </c>
      <c r="M41" s="5">
        <v>1</v>
      </c>
      <c r="N41" s="6">
        <v>794</v>
      </c>
      <c r="O41" s="6">
        <v>5747</v>
      </c>
      <c r="P41" s="6">
        <v>19025</v>
      </c>
      <c r="Q41" s="7">
        <f>(4*$H$41*N41^2*($E$41/1000)^2) *(1-(0.01*($J$41-$I$41)))*(1/1000000)</f>
        <v>19824.330211208002</v>
      </c>
      <c r="R41" s="14">
        <v>800</v>
      </c>
      <c r="S41" s="64">
        <f>(2*R41*($E$41/1000))</f>
        <v>5790.4000000000005</v>
      </c>
      <c r="T41" s="66">
        <f>(4*$H$41*R41^2*($E$41/1000)^2) *(1/1000000)</f>
        <v>19313.890873446402</v>
      </c>
      <c r="U41" s="15">
        <f>(4*$H$41*R41^2*($E$41/1000)^2) *(1-(0.01*($J$41-$I$41)))*(1/1000000)</f>
        <v>20125.074290131153</v>
      </c>
      <c r="V41" s="20">
        <v>795.3</v>
      </c>
      <c r="W41" s="68">
        <f>(2*V41*($E$41/1000))</f>
        <v>5756.3814000000002</v>
      </c>
      <c r="X41" s="70">
        <f>(4*$H$41*V41^2*($E$41/1000)^2) *(1/1000000)</f>
        <v>19087.619286698082</v>
      </c>
      <c r="Y41" s="70">
        <f>(4*$H$41*V41^2*($E$41/1000)^2) *(1-(0.01*($J$41-$I$41)))*(1/1000000)</f>
        <v>19889.299296739402</v>
      </c>
    </row>
    <row r="42" spans="2:25">
      <c r="B42" s="205"/>
      <c r="C42" s="190"/>
      <c r="D42" s="190"/>
      <c r="E42" s="190"/>
      <c r="F42" s="190"/>
      <c r="G42" s="190"/>
      <c r="H42" s="206"/>
      <c r="I42" s="190">
        <v>12</v>
      </c>
      <c r="J42" s="190"/>
      <c r="K42" s="190"/>
      <c r="L42" s="190"/>
      <c r="M42" s="8">
        <v>2</v>
      </c>
      <c r="N42" s="9">
        <v>793.3</v>
      </c>
      <c r="O42" s="9">
        <v>5742.1</v>
      </c>
      <c r="P42" s="9">
        <v>18993</v>
      </c>
      <c r="Q42" s="10">
        <f t="shared" ref="Q42:Q45" si="51">(4*$H$41*N42^2*($E$41/1000)^2) *(1-(0.01*($J$41-$I$41)))*(1/1000000)</f>
        <v>19789.390881060328</v>
      </c>
      <c r="R42" s="16">
        <v>800</v>
      </c>
      <c r="S42" s="65">
        <f t="shared" ref="S42:S45" si="52">(2*R42*($E$41/1000))</f>
        <v>5790.4000000000005</v>
      </c>
      <c r="T42" s="67">
        <f t="shared" ref="T42:T45" si="53">(4*$H$41*R42^2*($E$41/1000)^2) *(1/1000000)</f>
        <v>19313.890873446402</v>
      </c>
      <c r="U42" s="17">
        <f t="shared" ref="U42:U45" si="54">(4*$H$41*R42^2*($E$41/1000)^2) *(1-(0.01*($J$41-$I$41)))*(1/1000000)</f>
        <v>20125.074290131153</v>
      </c>
      <c r="V42" s="21">
        <v>795.3</v>
      </c>
      <c r="W42" s="69">
        <f t="shared" ref="W42:W45" si="55">(2*V42*($E$41/1000))</f>
        <v>5756.3814000000002</v>
      </c>
      <c r="X42" s="71">
        <f t="shared" ref="X42:X45" si="56">(4*$H$41*V42^2*($E$41/1000)^2) *(1/1000000)</f>
        <v>19087.619286698082</v>
      </c>
      <c r="Y42" s="71">
        <f t="shared" ref="Y42:Y45" si="57">(4*$H$41*V42^2*($E$41/1000)^2) *(1-(0.01*($J$41-$I$41)))*(1/1000000)</f>
        <v>19889.299296739402</v>
      </c>
    </row>
    <row r="43" spans="2:25">
      <c r="B43" s="205"/>
      <c r="C43" s="190"/>
      <c r="D43" s="190"/>
      <c r="E43" s="190"/>
      <c r="F43" s="190"/>
      <c r="G43" s="190"/>
      <c r="H43" s="206"/>
      <c r="I43" s="190">
        <v>12</v>
      </c>
      <c r="J43" s="190"/>
      <c r="K43" s="190"/>
      <c r="L43" s="190"/>
      <c r="M43" s="8">
        <v>3</v>
      </c>
      <c r="N43" s="9">
        <v>794</v>
      </c>
      <c r="O43" s="9">
        <v>5747</v>
      </c>
      <c r="P43" s="9">
        <v>19025</v>
      </c>
      <c r="Q43" s="10">
        <f t="shared" si="51"/>
        <v>19824.330211208002</v>
      </c>
      <c r="R43" s="16">
        <v>800</v>
      </c>
      <c r="S43" s="65">
        <f t="shared" si="52"/>
        <v>5790.4000000000005</v>
      </c>
      <c r="T43" s="67">
        <f t="shared" si="53"/>
        <v>19313.890873446402</v>
      </c>
      <c r="U43" s="17">
        <f t="shared" si="54"/>
        <v>20125.074290131153</v>
      </c>
      <c r="V43" s="21">
        <v>795.3</v>
      </c>
      <c r="W43" s="69">
        <f t="shared" si="55"/>
        <v>5756.3814000000002</v>
      </c>
      <c r="X43" s="71">
        <f t="shared" si="56"/>
        <v>19087.619286698082</v>
      </c>
      <c r="Y43" s="71">
        <f t="shared" si="57"/>
        <v>19889.299296739402</v>
      </c>
    </row>
    <row r="44" spans="2:25">
      <c r="B44" s="205"/>
      <c r="C44" s="190"/>
      <c r="D44" s="190"/>
      <c r="E44" s="190"/>
      <c r="F44" s="190"/>
      <c r="G44" s="190"/>
      <c r="H44" s="206"/>
      <c r="I44" s="190">
        <v>12</v>
      </c>
      <c r="J44" s="190"/>
      <c r="K44" s="190"/>
      <c r="L44" s="190"/>
      <c r="M44" s="8">
        <v>4</v>
      </c>
      <c r="N44" s="9">
        <v>794.3</v>
      </c>
      <c r="O44" s="9">
        <v>5749</v>
      </c>
      <c r="P44" s="9">
        <v>19039</v>
      </c>
      <c r="Q44" s="10">
        <f t="shared" si="51"/>
        <v>19839.313643471287</v>
      </c>
      <c r="R44" s="16">
        <v>800</v>
      </c>
      <c r="S44" s="65">
        <f t="shared" si="52"/>
        <v>5790.4000000000005</v>
      </c>
      <c r="T44" s="67">
        <f t="shared" si="53"/>
        <v>19313.890873446402</v>
      </c>
      <c r="U44" s="17">
        <f t="shared" si="54"/>
        <v>20125.074290131153</v>
      </c>
      <c r="V44" s="21">
        <v>795.3</v>
      </c>
      <c r="W44" s="69">
        <f t="shared" si="55"/>
        <v>5756.3814000000002</v>
      </c>
      <c r="X44" s="71">
        <f t="shared" si="56"/>
        <v>19087.619286698082</v>
      </c>
      <c r="Y44" s="71">
        <f t="shared" si="57"/>
        <v>19889.299296739402</v>
      </c>
    </row>
    <row r="45" spans="2:25" ht="15" thickBot="1">
      <c r="B45" s="195"/>
      <c r="C45" s="191"/>
      <c r="D45" s="191"/>
      <c r="E45" s="191"/>
      <c r="F45" s="191"/>
      <c r="G45" s="191"/>
      <c r="H45" s="207"/>
      <c r="I45" s="191">
        <v>12</v>
      </c>
      <c r="J45" s="191"/>
      <c r="K45" s="191"/>
      <c r="L45" s="191"/>
      <c r="M45" s="8">
        <v>5</v>
      </c>
      <c r="N45" s="23">
        <v>794</v>
      </c>
      <c r="O45" s="23">
        <v>5747</v>
      </c>
      <c r="P45" s="23">
        <v>19025</v>
      </c>
      <c r="Q45" s="72">
        <f t="shared" si="51"/>
        <v>19824.330211208002</v>
      </c>
      <c r="R45" s="16">
        <v>800</v>
      </c>
      <c r="S45" s="65">
        <f t="shared" si="52"/>
        <v>5790.4000000000005</v>
      </c>
      <c r="T45" s="67">
        <f t="shared" si="53"/>
        <v>19313.890873446402</v>
      </c>
      <c r="U45" s="17">
        <f t="shared" si="54"/>
        <v>20125.074290131153</v>
      </c>
      <c r="V45" s="21">
        <v>795.3</v>
      </c>
      <c r="W45" s="69">
        <f t="shared" si="55"/>
        <v>5756.3814000000002</v>
      </c>
      <c r="X45" s="71">
        <f t="shared" si="56"/>
        <v>19087.619286698082</v>
      </c>
      <c r="Y45" s="71">
        <f t="shared" si="57"/>
        <v>19889.299296739402</v>
      </c>
    </row>
    <row r="46" spans="2:25">
      <c r="B46" s="194" t="s">
        <v>45</v>
      </c>
      <c r="C46" s="189" t="s">
        <v>37</v>
      </c>
      <c r="D46" s="189">
        <v>8.0419999999999998</v>
      </c>
      <c r="E46" s="189">
        <v>3615</v>
      </c>
      <c r="F46" s="189">
        <v>127</v>
      </c>
      <c r="G46" s="189">
        <v>34</v>
      </c>
      <c r="H46" s="208">
        <v>515.20000000000005</v>
      </c>
      <c r="I46" s="189">
        <v>12</v>
      </c>
      <c r="J46" s="189">
        <v>8.76</v>
      </c>
      <c r="K46" s="189" t="s">
        <v>21</v>
      </c>
      <c r="L46" s="189" t="s">
        <v>22</v>
      </c>
      <c r="M46" s="5">
        <v>1</v>
      </c>
      <c r="N46" s="6">
        <v>717.5</v>
      </c>
      <c r="O46" s="6">
        <v>5187.5</v>
      </c>
      <c r="P46" s="6">
        <v>13864</v>
      </c>
      <c r="Q46" s="7">
        <f>(4*$H$46*N46^2*($E$46/1000)^2) *(1-(0.01*($J$46-$I$46)))*(1/1000000)</f>
        <v>14313.447704944436</v>
      </c>
      <c r="R46" s="14">
        <v>747</v>
      </c>
      <c r="S46" s="64">
        <f>(2*R46*($E$46/1000))</f>
        <v>5400.81</v>
      </c>
      <c r="T46" s="66">
        <f>(4*$H$46*R46^2*($E$46/1000)^2) *(1/1000000)</f>
        <v>15027.739307622722</v>
      </c>
      <c r="U46" s="15">
        <f>(4*$H$46*R46^2*($E$46/1000)^2) *(1-(0.01*($J$46-$I$46)))*(1/1000000)</f>
        <v>15514.638061189698</v>
      </c>
      <c r="V46" s="20">
        <v>730.6</v>
      </c>
      <c r="W46" s="68">
        <f>(2*V46*($E$46/1000))</f>
        <v>5282.2380000000003</v>
      </c>
      <c r="X46" s="70">
        <f>(4*$H$46*V46^2*($E$46/1000)^2) *(1/1000000)</f>
        <v>14375.13012630939</v>
      </c>
      <c r="Y46" s="70">
        <f>(4*$H$46*V46^2*($E$46/1000)^2) *(1-(0.01*($J$46-$I$46)))*(1/1000000)</f>
        <v>14840.884342401814</v>
      </c>
    </row>
    <row r="47" spans="2:25">
      <c r="B47" s="205"/>
      <c r="C47" s="190"/>
      <c r="D47" s="190"/>
      <c r="E47" s="190"/>
      <c r="F47" s="190"/>
      <c r="G47" s="190"/>
      <c r="H47" s="206"/>
      <c r="I47" s="190">
        <v>12</v>
      </c>
      <c r="J47" s="190"/>
      <c r="K47" s="190"/>
      <c r="L47" s="190"/>
      <c r="M47" s="8">
        <v>2</v>
      </c>
      <c r="N47" s="9">
        <v>740</v>
      </c>
      <c r="O47" s="9">
        <v>5350.2</v>
      </c>
      <c r="P47" s="9">
        <v>14747</v>
      </c>
      <c r="Q47" s="10">
        <f t="shared" ref="Q47:Q50" si="58">(4*$H$46*N47^2*($E$46/1000)^2) *(1-(0.01*($J$46-$I$46)))*(1/1000000)</f>
        <v>15225.2307799829</v>
      </c>
      <c r="R47" s="16">
        <v>752</v>
      </c>
      <c r="S47" s="65">
        <f t="shared" ref="S47:S50" si="59">(2*R47*($E$46/1000))</f>
        <v>5436.96</v>
      </c>
      <c r="T47" s="67">
        <f t="shared" ref="T47:T50" si="60">(4*$H$46*R47^2*($E$46/1000)^2) *(1/1000000)</f>
        <v>15229.587138232322</v>
      </c>
      <c r="U47" s="17">
        <f t="shared" ref="U47:U50" si="61">(4*$H$46*R47^2*($E$46/1000)^2) *(1-(0.01*($J$46-$I$46)))*(1/1000000)</f>
        <v>15723.025761511048</v>
      </c>
      <c r="V47" s="21">
        <v>730.6</v>
      </c>
      <c r="W47" s="69">
        <f t="shared" ref="W47:W50" si="62">(2*V47*($E$46/1000))</f>
        <v>5282.2380000000003</v>
      </c>
      <c r="X47" s="71">
        <f t="shared" ref="X47:X50" si="63">(4*$H$46*V47^2*($E$46/1000)^2) *(1/1000000)</f>
        <v>14375.13012630939</v>
      </c>
      <c r="Y47" s="71">
        <f t="shared" ref="Y47:Y50" si="64">(4*$H$46*V47^2*($E$46/1000)^2) *(1-(0.01*($J$46-$I$46)))*(1/1000000)</f>
        <v>14840.884342401814</v>
      </c>
    </row>
    <row r="48" spans="2:25">
      <c r="B48" s="205"/>
      <c r="C48" s="190"/>
      <c r="D48" s="190"/>
      <c r="E48" s="190"/>
      <c r="F48" s="190"/>
      <c r="G48" s="190"/>
      <c r="H48" s="206"/>
      <c r="I48" s="190">
        <v>12</v>
      </c>
      <c r="J48" s="190"/>
      <c r="K48" s="190"/>
      <c r="L48" s="190"/>
      <c r="M48" s="8">
        <v>3</v>
      </c>
      <c r="N48" s="9">
        <v>740</v>
      </c>
      <c r="O48" s="9">
        <v>5350.2</v>
      </c>
      <c r="P48" s="9">
        <v>14747</v>
      </c>
      <c r="Q48" s="10">
        <f t="shared" si="58"/>
        <v>15225.2307799829</v>
      </c>
      <c r="R48" s="16">
        <v>747</v>
      </c>
      <c r="S48" s="65">
        <f t="shared" si="59"/>
        <v>5400.81</v>
      </c>
      <c r="T48" s="67">
        <f t="shared" si="60"/>
        <v>15027.739307622722</v>
      </c>
      <c r="U48" s="17">
        <f t="shared" si="61"/>
        <v>15514.638061189698</v>
      </c>
      <c r="V48" s="21">
        <v>739.8</v>
      </c>
      <c r="W48" s="69">
        <f t="shared" si="62"/>
        <v>5348.7539999999999</v>
      </c>
      <c r="X48" s="71">
        <f t="shared" si="63"/>
        <v>14739.444050416243</v>
      </c>
      <c r="Y48" s="71">
        <f t="shared" si="64"/>
        <v>15217.00203764973</v>
      </c>
    </row>
    <row r="49" spans="2:25">
      <c r="B49" s="205"/>
      <c r="C49" s="190"/>
      <c r="D49" s="190"/>
      <c r="E49" s="190"/>
      <c r="F49" s="190"/>
      <c r="G49" s="190"/>
      <c r="H49" s="206"/>
      <c r="I49" s="190">
        <v>12</v>
      </c>
      <c r="J49" s="190"/>
      <c r="K49" s="190"/>
      <c r="L49" s="190"/>
      <c r="M49" s="8">
        <v>4</v>
      </c>
      <c r="N49" s="9">
        <v>738</v>
      </c>
      <c r="O49" s="9">
        <v>5335.7</v>
      </c>
      <c r="P49" s="9">
        <v>14668</v>
      </c>
      <c r="Q49" s="10">
        <f t="shared" si="58"/>
        <v>15143.043449475908</v>
      </c>
      <c r="R49" s="16">
        <v>752</v>
      </c>
      <c r="S49" s="65">
        <f t="shared" si="59"/>
        <v>5436.96</v>
      </c>
      <c r="T49" s="67">
        <f t="shared" si="60"/>
        <v>15229.587138232322</v>
      </c>
      <c r="U49" s="17">
        <f t="shared" si="61"/>
        <v>15723.025761511048</v>
      </c>
      <c r="V49" s="21">
        <v>739.8</v>
      </c>
      <c r="W49" s="69">
        <f t="shared" si="62"/>
        <v>5348.7539999999999</v>
      </c>
      <c r="X49" s="71">
        <f t="shared" si="63"/>
        <v>14739.444050416243</v>
      </c>
      <c r="Y49" s="71">
        <f t="shared" si="64"/>
        <v>15217.00203764973</v>
      </c>
    </row>
    <row r="50" spans="2:25" ht="15" thickBot="1">
      <c r="B50" s="205"/>
      <c r="C50" s="191"/>
      <c r="D50" s="191"/>
      <c r="E50" s="191"/>
      <c r="F50" s="191"/>
      <c r="G50" s="191"/>
      <c r="H50" s="207"/>
      <c r="I50" s="191">
        <v>12</v>
      </c>
      <c r="J50" s="191"/>
      <c r="K50" s="191"/>
      <c r="L50" s="191"/>
      <c r="M50" s="8">
        <v>5</v>
      </c>
      <c r="N50" s="23">
        <v>738</v>
      </c>
      <c r="O50" s="23">
        <v>5335.7</v>
      </c>
      <c r="P50" s="23">
        <v>14668</v>
      </c>
      <c r="Q50" s="72">
        <f t="shared" si="58"/>
        <v>15143.043449475908</v>
      </c>
      <c r="R50" s="16">
        <v>737</v>
      </c>
      <c r="S50" s="65">
        <f t="shared" si="59"/>
        <v>5328.51</v>
      </c>
      <c r="T50" s="67">
        <f t="shared" si="60"/>
        <v>14628.083296115521</v>
      </c>
      <c r="U50" s="17">
        <f t="shared" si="61"/>
        <v>15102.033194909664</v>
      </c>
      <c r="V50" s="21">
        <v>739.8</v>
      </c>
      <c r="W50" s="69">
        <f t="shared" si="62"/>
        <v>5348.7539999999999</v>
      </c>
      <c r="X50" s="71">
        <f t="shared" si="63"/>
        <v>14739.444050416243</v>
      </c>
      <c r="Y50" s="71">
        <f t="shared" si="64"/>
        <v>15217.00203764973</v>
      </c>
    </row>
    <row r="51" spans="2:25">
      <c r="B51" s="205"/>
      <c r="C51" s="190" t="s">
        <v>38</v>
      </c>
      <c r="D51" s="190">
        <v>10.728999999999999</v>
      </c>
      <c r="E51" s="190">
        <v>3614</v>
      </c>
      <c r="F51" s="190">
        <v>130</v>
      </c>
      <c r="G51" s="190">
        <v>40</v>
      </c>
      <c r="H51" s="206">
        <v>570.91</v>
      </c>
      <c r="I51" s="190">
        <v>12</v>
      </c>
      <c r="J51" s="190">
        <v>8.6</v>
      </c>
      <c r="K51" s="190" t="s">
        <v>21</v>
      </c>
      <c r="L51" s="190" t="s">
        <v>22</v>
      </c>
      <c r="M51" s="5">
        <v>1</v>
      </c>
      <c r="N51" s="6">
        <v>708</v>
      </c>
      <c r="O51" s="6">
        <v>5117.3999999999996</v>
      </c>
      <c r="P51" s="6">
        <v>14951</v>
      </c>
      <c r="Q51" s="7">
        <f>(4*$H$51*N51^2*($E$51/1000)^2) *(1-(0.01*($J$51-$I$51)))*(1/1000000)</f>
        <v>15459.34153934118</v>
      </c>
      <c r="R51" s="14">
        <v>712</v>
      </c>
      <c r="S51" s="64">
        <f>(2*R51*($E$51/1000))</f>
        <v>5146.3360000000002</v>
      </c>
      <c r="T51" s="66">
        <f>(4*$H$51*R51^2*($E$51/1000)^2)*(1/1000000)</f>
        <v>15120.422452735373</v>
      </c>
      <c r="U51" s="15">
        <f>(4*$H$51*R51^2*($E$51/1000)^2) *(1-(0.01*($J$51-$I$51)))*(1/1000000)</f>
        <v>15634.516816128375</v>
      </c>
      <c r="V51" s="20">
        <v>702.8</v>
      </c>
      <c r="W51" s="68">
        <f>(2*V51*($E$51/1000))</f>
        <v>5079.8383999999996</v>
      </c>
      <c r="X51" s="70">
        <f>(4*$H$51*V51^2*($E$51/1000)^2)*(1/1000000)</f>
        <v>14732.1944869001</v>
      </c>
      <c r="Y51" s="70">
        <f>(4*$H$51*V51^2*($E$51/1000)^2) *(1-(0.01*($J$51-$I$51)))*(1/1000000)</f>
        <v>15233.089099454704</v>
      </c>
    </row>
    <row r="52" spans="2:25">
      <c r="B52" s="205"/>
      <c r="C52" s="190"/>
      <c r="D52" s="190"/>
      <c r="E52" s="190"/>
      <c r="F52" s="190"/>
      <c r="G52" s="190"/>
      <c r="H52" s="206"/>
      <c r="I52" s="190">
        <v>12</v>
      </c>
      <c r="J52" s="190"/>
      <c r="K52" s="190"/>
      <c r="L52" s="190"/>
      <c r="M52" s="8">
        <v>2</v>
      </c>
      <c r="N52" s="9">
        <v>708</v>
      </c>
      <c r="O52" s="9">
        <v>5117.3999999999996</v>
      </c>
      <c r="P52" s="9">
        <v>14951</v>
      </c>
      <c r="Q52" s="10">
        <f t="shared" ref="Q52:Q55" si="65">(4*$H$51*N52^2*($E$51/1000)^2) *(1-(0.01*($J$51-$I$51)))*(1/1000000)</f>
        <v>15459.34153934118</v>
      </c>
      <c r="R52" s="16">
        <v>712</v>
      </c>
      <c r="S52" s="65">
        <f t="shared" ref="S52:S55" si="66">(2*R52*($E$51/1000))</f>
        <v>5146.3360000000002</v>
      </c>
      <c r="T52" s="67">
        <f t="shared" ref="T52:T55" si="67">(4*$H$51*R52^2*($E$51/1000)^2)*(1/1000000)</f>
        <v>15120.422452735373</v>
      </c>
      <c r="U52" s="17">
        <f t="shared" ref="U52:U55" si="68">(4*$H$51*R52^2*($E$51/1000)^2) *(1-(0.01*($J$51-$I$51)))*(1/1000000)</f>
        <v>15634.516816128375</v>
      </c>
      <c r="V52" s="21">
        <v>702.8</v>
      </c>
      <c r="W52" s="69">
        <f t="shared" ref="W52:W55" si="69">(2*V52*($E$51/1000))</f>
        <v>5079.8383999999996</v>
      </c>
      <c r="X52" s="71">
        <f t="shared" ref="X52:X55" si="70">(4*$H$51*V52^2*($E$51/1000)^2)*(1/1000000)</f>
        <v>14732.1944869001</v>
      </c>
      <c r="Y52" s="71">
        <f t="shared" ref="Y52:Y55" si="71">(4*$H$51*V52^2*($E$51/1000)^2) *(1-(0.01*($J$51-$I$51)))*(1/1000000)</f>
        <v>15233.089099454704</v>
      </c>
    </row>
    <row r="53" spans="2:25">
      <c r="B53" s="205"/>
      <c r="C53" s="190"/>
      <c r="D53" s="190"/>
      <c r="E53" s="190"/>
      <c r="F53" s="190"/>
      <c r="G53" s="190"/>
      <c r="H53" s="206"/>
      <c r="I53" s="190">
        <v>12</v>
      </c>
      <c r="J53" s="190"/>
      <c r="K53" s="190"/>
      <c r="L53" s="190"/>
      <c r="M53" s="8">
        <v>3</v>
      </c>
      <c r="N53" s="9">
        <v>708</v>
      </c>
      <c r="O53" s="9">
        <v>5117.3999999999996</v>
      </c>
      <c r="P53" s="9">
        <v>14951</v>
      </c>
      <c r="Q53" s="10">
        <f t="shared" si="65"/>
        <v>15459.34153934118</v>
      </c>
      <c r="R53" s="16">
        <v>712</v>
      </c>
      <c r="S53" s="65">
        <f t="shared" si="66"/>
        <v>5146.3360000000002</v>
      </c>
      <c r="T53" s="67">
        <f t="shared" si="67"/>
        <v>15120.422452735373</v>
      </c>
      <c r="U53" s="17">
        <f t="shared" si="68"/>
        <v>15634.516816128375</v>
      </c>
      <c r="V53" s="21">
        <v>702.8</v>
      </c>
      <c r="W53" s="69">
        <f t="shared" si="69"/>
        <v>5079.8383999999996</v>
      </c>
      <c r="X53" s="71">
        <f t="shared" si="70"/>
        <v>14732.1944869001</v>
      </c>
      <c r="Y53" s="71">
        <f t="shared" si="71"/>
        <v>15233.089099454704</v>
      </c>
    </row>
    <row r="54" spans="2:25">
      <c r="B54" s="205"/>
      <c r="C54" s="190"/>
      <c r="D54" s="190"/>
      <c r="E54" s="190"/>
      <c r="F54" s="190"/>
      <c r="G54" s="190"/>
      <c r="H54" s="206"/>
      <c r="I54" s="190">
        <v>12</v>
      </c>
      <c r="J54" s="190"/>
      <c r="K54" s="190"/>
      <c r="L54" s="190"/>
      <c r="M54" s="8">
        <v>4</v>
      </c>
      <c r="N54" s="9">
        <v>707.5</v>
      </c>
      <c r="O54" s="9">
        <v>5113.8</v>
      </c>
      <c r="P54" s="9">
        <v>14930</v>
      </c>
      <c r="Q54" s="10">
        <f t="shared" si="65"/>
        <v>15437.514021357705</v>
      </c>
      <c r="R54" s="16">
        <v>712</v>
      </c>
      <c r="S54" s="65">
        <f t="shared" si="66"/>
        <v>5146.3360000000002</v>
      </c>
      <c r="T54" s="67">
        <f t="shared" si="67"/>
        <v>15120.422452735373</v>
      </c>
      <c r="U54" s="17">
        <f t="shared" si="68"/>
        <v>15634.516816128375</v>
      </c>
      <c r="V54" s="21">
        <v>702.8</v>
      </c>
      <c r="W54" s="69">
        <f t="shared" si="69"/>
        <v>5079.8383999999996</v>
      </c>
      <c r="X54" s="71">
        <f t="shared" si="70"/>
        <v>14732.1944869001</v>
      </c>
      <c r="Y54" s="71">
        <f t="shared" si="71"/>
        <v>15233.089099454704</v>
      </c>
    </row>
    <row r="55" spans="2:25" ht="15" thickBot="1">
      <c r="B55" s="205"/>
      <c r="C55" s="191"/>
      <c r="D55" s="191"/>
      <c r="E55" s="191"/>
      <c r="F55" s="191"/>
      <c r="G55" s="191"/>
      <c r="H55" s="207"/>
      <c r="I55" s="191">
        <v>12</v>
      </c>
      <c r="J55" s="191"/>
      <c r="K55" s="191"/>
      <c r="L55" s="191"/>
      <c r="M55" s="8">
        <v>5</v>
      </c>
      <c r="N55" s="23">
        <v>708</v>
      </c>
      <c r="O55" s="23">
        <v>5117.3999999999996</v>
      </c>
      <c r="P55" s="23">
        <v>14951</v>
      </c>
      <c r="Q55" s="72">
        <f t="shared" si="65"/>
        <v>15459.34153934118</v>
      </c>
      <c r="R55" s="16">
        <v>712</v>
      </c>
      <c r="S55" s="65">
        <f t="shared" si="66"/>
        <v>5146.3360000000002</v>
      </c>
      <c r="T55" s="67">
        <f t="shared" si="67"/>
        <v>15120.422452735373</v>
      </c>
      <c r="U55" s="17">
        <f t="shared" si="68"/>
        <v>15634.516816128375</v>
      </c>
      <c r="V55" s="21">
        <v>702.8</v>
      </c>
      <c r="W55" s="69">
        <f t="shared" si="69"/>
        <v>5079.8383999999996</v>
      </c>
      <c r="X55" s="71">
        <f t="shared" si="70"/>
        <v>14732.1944869001</v>
      </c>
      <c r="Y55" s="71">
        <f t="shared" si="71"/>
        <v>15233.089099454704</v>
      </c>
    </row>
    <row r="56" spans="2:25">
      <c r="B56" s="205"/>
      <c r="C56" s="189" t="s">
        <v>39</v>
      </c>
      <c r="D56" s="189">
        <v>8.4789999999999992</v>
      </c>
      <c r="E56" s="189">
        <v>3619</v>
      </c>
      <c r="F56" s="189">
        <v>129</v>
      </c>
      <c r="G56" s="189">
        <v>39</v>
      </c>
      <c r="H56" s="208">
        <v>465.7</v>
      </c>
      <c r="I56" s="189">
        <v>12</v>
      </c>
      <c r="J56" s="189">
        <v>7.5</v>
      </c>
      <c r="K56" s="189" t="s">
        <v>21</v>
      </c>
      <c r="L56" s="189" t="s">
        <v>22</v>
      </c>
      <c r="M56" s="5">
        <v>1</v>
      </c>
      <c r="N56" s="6">
        <v>722.2</v>
      </c>
      <c r="O56" s="6">
        <v>5227.3999999999996</v>
      </c>
      <c r="P56" s="6">
        <v>12726</v>
      </c>
      <c r="Q56" s="7">
        <f>(4*$H$56*N56^2*($E$56/1000)^2) *(1-(0.01*($J$56-$I$56)))*(1/1000000)</f>
        <v>13297.642533929442</v>
      </c>
      <c r="R56" s="14">
        <v>732</v>
      </c>
      <c r="S56" s="64">
        <f>(2*R56*($E$56/1000))</f>
        <v>5298.2160000000003</v>
      </c>
      <c r="T56" s="66">
        <f>(4*$H$56*R56^2*($E$56/1000)^2) *(1/1000000)</f>
        <v>13072.7079088829</v>
      </c>
      <c r="U56" s="15">
        <f>(4*$H$56*R56^2*($E$56/1000)^2) *(1-(0.01*($J$56-$I$56)))*(1/1000000)</f>
        <v>13660.979764782629</v>
      </c>
      <c r="V56" s="20">
        <v>721.3</v>
      </c>
      <c r="W56" s="68">
        <f>(2*V56*($E$56/1000))</f>
        <v>5220.7694000000001</v>
      </c>
      <c r="X56" s="70">
        <f>(4*$H$56*V56^2*($E$56/1000)^2) *(1/1000000)</f>
        <v>12693.320907698591</v>
      </c>
      <c r="Y56" s="70">
        <f>(4*$H$56*V56^2*($E$56/1000)^2) *(1-(0.01*($J$56-$I$56)))*(1/1000000)</f>
        <v>13264.520348545026</v>
      </c>
    </row>
    <row r="57" spans="2:25">
      <c r="B57" s="205"/>
      <c r="C57" s="190"/>
      <c r="D57" s="190"/>
      <c r="E57" s="190"/>
      <c r="F57" s="190"/>
      <c r="G57" s="190"/>
      <c r="H57" s="206"/>
      <c r="I57" s="190"/>
      <c r="J57" s="190"/>
      <c r="K57" s="190"/>
      <c r="L57" s="190"/>
      <c r="M57" s="8">
        <v>2</v>
      </c>
      <c r="N57" s="9">
        <v>723</v>
      </c>
      <c r="O57" s="9">
        <v>5233.1000000000004</v>
      </c>
      <c r="P57" s="9">
        <v>12753</v>
      </c>
      <c r="Q57" s="10">
        <f t="shared" ref="Q57:Q60" si="72">(4*$H$56*N57^2*($E$56/1000)^2) *(1-(0.01*($J$56-$I$56)))*(1/1000000)</f>
        <v>13327.119150066175</v>
      </c>
      <c r="R57" s="16">
        <v>732</v>
      </c>
      <c r="S57" s="65">
        <f t="shared" ref="S57:S60" si="73">(2*R57*($E$56/1000))</f>
        <v>5298.2160000000003</v>
      </c>
      <c r="T57" s="67">
        <f t="shared" ref="T57:T60" si="74">(4*$H$56*R57^2*($E$56/1000)^2) *(1/1000000)</f>
        <v>13072.7079088829</v>
      </c>
      <c r="U57" s="17">
        <f t="shared" ref="U57:U60" si="75">(4*$H$56*R57^2*($E$56/1000)^2) *(1-(0.01*($J$56-$I$56)))*(1/1000000)</f>
        <v>13660.979764782629</v>
      </c>
      <c r="V57" s="21">
        <v>721.3</v>
      </c>
      <c r="W57" s="69">
        <f t="shared" ref="W57:W60" si="76">(2*V57*($E$56/1000))</f>
        <v>5220.7694000000001</v>
      </c>
      <c r="X57" s="71">
        <f t="shared" ref="X57:X60" si="77">(4*$H$56*V57^2*($E$56/1000)^2) *(1/1000000)</f>
        <v>12693.320907698591</v>
      </c>
      <c r="Y57" s="71">
        <f t="shared" ref="Y57:Y60" si="78">(4*$H$56*V57^2*($E$56/1000)^2) *(1-(0.01*($J$56-$I$56)))*(1/1000000)</f>
        <v>13264.520348545026</v>
      </c>
    </row>
    <row r="58" spans="2:25">
      <c r="B58" s="205"/>
      <c r="C58" s="190"/>
      <c r="D58" s="190"/>
      <c r="E58" s="190"/>
      <c r="F58" s="190"/>
      <c r="G58" s="190"/>
      <c r="H58" s="206"/>
      <c r="I58" s="190"/>
      <c r="J58" s="190"/>
      <c r="K58" s="190"/>
      <c r="L58" s="190"/>
      <c r="M58" s="8">
        <v>3</v>
      </c>
      <c r="N58" s="9">
        <v>724</v>
      </c>
      <c r="O58" s="9">
        <v>5240.3</v>
      </c>
      <c r="P58" s="9">
        <v>12788</v>
      </c>
      <c r="Q58" s="10">
        <f t="shared" si="72"/>
        <v>13364.01081173053</v>
      </c>
      <c r="R58" s="16">
        <v>732</v>
      </c>
      <c r="S58" s="65">
        <f t="shared" si="73"/>
        <v>5298.2160000000003</v>
      </c>
      <c r="T58" s="67">
        <f t="shared" si="74"/>
        <v>13072.7079088829</v>
      </c>
      <c r="U58" s="17">
        <f t="shared" si="75"/>
        <v>13660.979764782629</v>
      </c>
      <c r="V58" s="21">
        <v>721.3</v>
      </c>
      <c r="W58" s="69">
        <f t="shared" si="76"/>
        <v>5220.7694000000001</v>
      </c>
      <c r="X58" s="71">
        <f t="shared" si="77"/>
        <v>12693.320907698591</v>
      </c>
      <c r="Y58" s="71">
        <f t="shared" si="78"/>
        <v>13264.520348545026</v>
      </c>
    </row>
    <row r="59" spans="2:25">
      <c r="B59" s="205"/>
      <c r="C59" s="190"/>
      <c r="D59" s="190"/>
      <c r="E59" s="190"/>
      <c r="F59" s="190"/>
      <c r="G59" s="190"/>
      <c r="H59" s="206"/>
      <c r="I59" s="190"/>
      <c r="J59" s="190"/>
      <c r="K59" s="190"/>
      <c r="L59" s="190"/>
      <c r="M59" s="8">
        <v>4</v>
      </c>
      <c r="N59" s="9">
        <v>720</v>
      </c>
      <c r="O59" s="9">
        <v>5211.3999999999996</v>
      </c>
      <c r="P59" s="9">
        <v>12647</v>
      </c>
      <c r="Q59" s="10">
        <f t="shared" si="72"/>
        <v>13216.750108362663</v>
      </c>
      <c r="R59" s="16">
        <v>732</v>
      </c>
      <c r="S59" s="65">
        <f t="shared" si="73"/>
        <v>5298.2160000000003</v>
      </c>
      <c r="T59" s="67">
        <f t="shared" si="74"/>
        <v>13072.7079088829</v>
      </c>
      <c r="U59" s="17">
        <f t="shared" si="75"/>
        <v>13660.979764782629</v>
      </c>
      <c r="V59" s="21">
        <v>721.3</v>
      </c>
      <c r="W59" s="69">
        <f t="shared" si="76"/>
        <v>5220.7694000000001</v>
      </c>
      <c r="X59" s="71">
        <f t="shared" si="77"/>
        <v>12693.320907698591</v>
      </c>
      <c r="Y59" s="71">
        <f t="shared" si="78"/>
        <v>13264.520348545026</v>
      </c>
    </row>
    <row r="60" spans="2:25" ht="15" thickBot="1">
      <c r="B60" s="205"/>
      <c r="C60" s="191"/>
      <c r="D60" s="191"/>
      <c r="E60" s="191"/>
      <c r="F60" s="191"/>
      <c r="G60" s="191"/>
      <c r="H60" s="207"/>
      <c r="I60" s="191"/>
      <c r="J60" s="191"/>
      <c r="K60" s="191"/>
      <c r="L60" s="191"/>
      <c r="M60" s="8">
        <v>5</v>
      </c>
      <c r="N60" s="23">
        <v>722</v>
      </c>
      <c r="O60" s="23">
        <v>5225.8</v>
      </c>
      <c r="P60" s="23">
        <v>12718</v>
      </c>
      <c r="Q60" s="72">
        <f t="shared" si="72"/>
        <v>13290.27847895008</v>
      </c>
      <c r="R60" s="16">
        <v>727</v>
      </c>
      <c r="S60" s="65">
        <f t="shared" si="73"/>
        <v>5262.0260000000007</v>
      </c>
      <c r="T60" s="67">
        <f t="shared" si="74"/>
        <v>12894.728937811613</v>
      </c>
      <c r="U60" s="17">
        <f t="shared" si="75"/>
        <v>13474.991740013133</v>
      </c>
      <c r="V60" s="21">
        <v>721.3</v>
      </c>
      <c r="W60" s="69">
        <f t="shared" si="76"/>
        <v>5220.7694000000001</v>
      </c>
      <c r="X60" s="71">
        <f t="shared" si="77"/>
        <v>12693.320907698591</v>
      </c>
      <c r="Y60" s="71">
        <f t="shared" si="78"/>
        <v>13264.520348545026</v>
      </c>
    </row>
    <row r="61" spans="2:25">
      <c r="B61" s="205"/>
      <c r="C61" s="189" t="s">
        <v>40</v>
      </c>
      <c r="D61" s="189">
        <v>8.8239999999999998</v>
      </c>
      <c r="E61" s="189">
        <v>3618</v>
      </c>
      <c r="F61" s="189">
        <v>128</v>
      </c>
      <c r="G61" s="189">
        <v>40</v>
      </c>
      <c r="H61" s="208">
        <v>476.35</v>
      </c>
      <c r="I61" s="189">
        <v>12</v>
      </c>
      <c r="J61" s="189">
        <v>6.5</v>
      </c>
      <c r="K61" s="189" t="s">
        <v>21</v>
      </c>
      <c r="L61" s="189" t="s">
        <v>22</v>
      </c>
      <c r="M61" s="5">
        <v>1</v>
      </c>
      <c r="N61" s="6">
        <v>687.5</v>
      </c>
      <c r="O61" s="6">
        <v>4976.1000000000004</v>
      </c>
      <c r="P61" s="6">
        <v>11792</v>
      </c>
      <c r="Q61" s="7">
        <f>(4*$H$61*N61^2*($E$61/1000)^2) *(1-(0.01*($J$61-$I$61)))*(1/1000000)</f>
        <v>12437.157970931201</v>
      </c>
      <c r="R61" s="14">
        <v>698</v>
      </c>
      <c r="S61" s="64">
        <f>(2*R61*($E$61/1000))</f>
        <v>5050.7280000000001</v>
      </c>
      <c r="T61" s="66">
        <f>(4*$H$61*R61^2*($E$61/1000)^2) *(1/1000000)</f>
        <v>12151.618633737879</v>
      </c>
      <c r="U61" s="15">
        <f>(4*$H$61*R61^2*($E$61/1000)^2) *(1-(0.01*($J$61-$I$61)))*(1/1000000)</f>
        <v>12819.957658593461</v>
      </c>
      <c r="V61" s="20">
        <v>684.3</v>
      </c>
      <c r="W61" s="68">
        <f>(2*V61*($E$61/1000))</f>
        <v>4951.5947999999999</v>
      </c>
      <c r="X61" s="70">
        <f>(4*$H$61*V61^2*($E$61/1000)^2) *(1/1000000)</f>
        <v>11679.287948044413</v>
      </c>
      <c r="Y61" s="70">
        <f>(4*$H$61*V61^2*($E$61/1000)^2) *(1-(0.01*($J$61-$I$61)))*(1/1000000)</f>
        <v>12321.648785186857</v>
      </c>
    </row>
    <row r="62" spans="2:25">
      <c r="B62" s="205"/>
      <c r="C62" s="190"/>
      <c r="D62" s="190"/>
      <c r="E62" s="190"/>
      <c r="F62" s="190"/>
      <c r="G62" s="190"/>
      <c r="H62" s="206"/>
      <c r="I62" s="190">
        <v>12</v>
      </c>
      <c r="J62" s="190"/>
      <c r="K62" s="190"/>
      <c r="L62" s="190"/>
      <c r="M62" s="8">
        <v>2</v>
      </c>
      <c r="N62" s="9">
        <v>687.5</v>
      </c>
      <c r="O62" s="9">
        <v>4976.1000000000004</v>
      </c>
      <c r="P62" s="9">
        <v>11792</v>
      </c>
      <c r="Q62" s="10">
        <f t="shared" ref="Q62:Q65" si="79">(4*$H$61*N62^2*($E$61/1000)^2) *(1-(0.01*($J$61-$I$61)))*(1/1000000)</f>
        <v>12437.157970931201</v>
      </c>
      <c r="R62" s="16">
        <v>698</v>
      </c>
      <c r="S62" s="65">
        <f t="shared" ref="S62:S65" si="80">(2*R62*($E$61/1000))</f>
        <v>5050.7280000000001</v>
      </c>
      <c r="T62" s="67">
        <f t="shared" ref="T62:T65" si="81">(4*$H$61*R62^2*($E$61/1000)^2) *(1/1000000)</f>
        <v>12151.618633737879</v>
      </c>
      <c r="U62" s="17">
        <f t="shared" ref="U62:U65" si="82">(4*$H$61*R62^2*($E$61/1000)^2) *(1-(0.01*($J$61-$I$61)))*(1/1000000)</f>
        <v>12819.957658593461</v>
      </c>
      <c r="V62" s="21">
        <v>684.3</v>
      </c>
      <c r="W62" s="69">
        <f t="shared" ref="W62:W65" si="83">(2*V62*($E$61/1000))</f>
        <v>4951.5947999999999</v>
      </c>
      <c r="X62" s="71">
        <f t="shared" ref="X62:X65" si="84">(4*$H$61*V62^2*($E$61/1000)^2) *(1/1000000)</f>
        <v>11679.287948044413</v>
      </c>
      <c r="Y62" s="71">
        <f t="shared" ref="Y62:Y65" si="85">(4*$H$61*V62^2*($E$61/1000)^2) *(1-(0.01*($J$61-$I$61)))*(1/1000000)</f>
        <v>12321.648785186857</v>
      </c>
    </row>
    <row r="63" spans="2:25">
      <c r="B63" s="205"/>
      <c r="C63" s="190"/>
      <c r="D63" s="190"/>
      <c r="E63" s="190"/>
      <c r="F63" s="190"/>
      <c r="G63" s="190"/>
      <c r="H63" s="206"/>
      <c r="I63" s="190">
        <v>12</v>
      </c>
      <c r="J63" s="190"/>
      <c r="K63" s="190"/>
      <c r="L63" s="190"/>
      <c r="M63" s="8">
        <v>3</v>
      </c>
      <c r="N63" s="9">
        <v>687.5</v>
      </c>
      <c r="O63" s="9">
        <v>4976.1000000000004</v>
      </c>
      <c r="P63" s="9">
        <v>11792</v>
      </c>
      <c r="Q63" s="10">
        <f t="shared" si="79"/>
        <v>12437.157970931201</v>
      </c>
      <c r="R63" s="16">
        <v>698</v>
      </c>
      <c r="S63" s="65">
        <f t="shared" si="80"/>
        <v>5050.7280000000001</v>
      </c>
      <c r="T63" s="67">
        <f t="shared" si="81"/>
        <v>12151.618633737879</v>
      </c>
      <c r="U63" s="17">
        <f t="shared" si="82"/>
        <v>12819.957658593461</v>
      </c>
      <c r="V63" s="21">
        <v>693.6</v>
      </c>
      <c r="W63" s="69">
        <f t="shared" si="83"/>
        <v>5018.8896000000004</v>
      </c>
      <c r="X63" s="71">
        <f t="shared" si="84"/>
        <v>11998.900579372312</v>
      </c>
      <c r="Y63" s="71">
        <f t="shared" si="85"/>
        <v>12658.840111237789</v>
      </c>
    </row>
    <row r="64" spans="2:25">
      <c r="B64" s="205"/>
      <c r="C64" s="190"/>
      <c r="D64" s="190"/>
      <c r="E64" s="190"/>
      <c r="F64" s="190"/>
      <c r="G64" s="190"/>
      <c r="H64" s="206"/>
      <c r="I64" s="190">
        <v>12</v>
      </c>
      <c r="J64" s="190"/>
      <c r="K64" s="190"/>
      <c r="L64" s="190"/>
      <c r="M64" s="8">
        <v>4</v>
      </c>
      <c r="N64" s="9">
        <v>688</v>
      </c>
      <c r="O64" s="9">
        <v>4979.7</v>
      </c>
      <c r="P64" s="9">
        <v>11809</v>
      </c>
      <c r="Q64" s="10">
        <f t="shared" si="79"/>
        <v>12455.254960856773</v>
      </c>
      <c r="R64" s="16">
        <v>698</v>
      </c>
      <c r="S64" s="65">
        <f t="shared" si="80"/>
        <v>5050.7280000000001</v>
      </c>
      <c r="T64" s="67">
        <f t="shared" si="81"/>
        <v>12151.618633737879</v>
      </c>
      <c r="U64" s="17">
        <f t="shared" si="82"/>
        <v>12819.957658593461</v>
      </c>
      <c r="V64" s="21">
        <v>693.6</v>
      </c>
      <c r="W64" s="69">
        <f t="shared" si="83"/>
        <v>5018.8896000000004</v>
      </c>
      <c r="X64" s="71">
        <f t="shared" si="84"/>
        <v>11998.900579372312</v>
      </c>
      <c r="Y64" s="71">
        <f t="shared" si="85"/>
        <v>12658.840111237789</v>
      </c>
    </row>
    <row r="65" spans="2:25" ht="15" thickBot="1">
      <c r="B65" s="205"/>
      <c r="C65" s="191"/>
      <c r="D65" s="191"/>
      <c r="E65" s="191"/>
      <c r="F65" s="191"/>
      <c r="G65" s="191"/>
      <c r="H65" s="207"/>
      <c r="I65" s="191">
        <v>12</v>
      </c>
      <c r="J65" s="191"/>
      <c r="K65" s="191"/>
      <c r="L65" s="191"/>
      <c r="M65" s="8">
        <v>5</v>
      </c>
      <c r="N65" s="23">
        <v>687.5</v>
      </c>
      <c r="O65" s="23">
        <v>4976.1000000000004</v>
      </c>
      <c r="P65" s="23">
        <v>11792</v>
      </c>
      <c r="Q65" s="72">
        <f t="shared" si="79"/>
        <v>12437.157970931201</v>
      </c>
      <c r="R65" s="16">
        <v>698</v>
      </c>
      <c r="S65" s="65">
        <f t="shared" si="80"/>
        <v>5050.7280000000001</v>
      </c>
      <c r="T65" s="67">
        <f t="shared" si="81"/>
        <v>12151.618633737879</v>
      </c>
      <c r="U65" s="17">
        <f t="shared" si="82"/>
        <v>12819.957658593461</v>
      </c>
      <c r="V65" s="21">
        <v>693.6</v>
      </c>
      <c r="W65" s="69">
        <f t="shared" si="83"/>
        <v>5018.8896000000004</v>
      </c>
      <c r="X65" s="71">
        <f t="shared" si="84"/>
        <v>11998.900579372312</v>
      </c>
      <c r="Y65" s="71">
        <f t="shared" si="85"/>
        <v>12658.840111237789</v>
      </c>
    </row>
    <row r="66" spans="2:25">
      <c r="B66" s="205"/>
      <c r="C66" s="189" t="s">
        <v>41</v>
      </c>
      <c r="D66" s="189">
        <v>9.3379999999999992</v>
      </c>
      <c r="E66" s="189">
        <v>3617</v>
      </c>
      <c r="F66" s="189">
        <v>128</v>
      </c>
      <c r="G66" s="189">
        <v>36</v>
      </c>
      <c r="H66" s="208">
        <v>569.26</v>
      </c>
      <c r="I66" s="189">
        <v>12</v>
      </c>
      <c r="J66" s="189">
        <v>8.3000000000000007</v>
      </c>
      <c r="K66" s="189" t="s">
        <v>21</v>
      </c>
      <c r="L66" s="189" t="s">
        <v>22</v>
      </c>
      <c r="M66" s="5">
        <v>1</v>
      </c>
      <c r="N66" s="6">
        <v>683.3</v>
      </c>
      <c r="O66" s="6">
        <v>4943.2</v>
      </c>
      <c r="P66" s="6">
        <v>13690</v>
      </c>
      <c r="Q66" s="7">
        <f>(4*$H$66*N66^2*($E$66/1000)^2) *(1-(0.01*($J$66-$I$66)))*(1/1000000)</f>
        <v>14423.454044578806</v>
      </c>
      <c r="R66" s="14">
        <v>693</v>
      </c>
      <c r="S66" s="64">
        <f>(2*R66*($E$66/1000))</f>
        <v>5013.1620000000003</v>
      </c>
      <c r="T66" s="66">
        <f>(4*$H$66*R66^2*($E$66/1000)^2) *(1/1000000)</f>
        <v>14306.52461880278</v>
      </c>
      <c r="U66" s="15">
        <f>(4*$H$66*R66^2*($E$66/1000)^2) *(1-(0.01*($J$66-$I$66)))*(1/1000000)</f>
        <v>14835.866029698482</v>
      </c>
      <c r="V66" s="20">
        <v>684.3</v>
      </c>
      <c r="W66" s="68">
        <f>(2*V66*($E$66/1000))</f>
        <v>4950.2262000000001</v>
      </c>
      <c r="X66" s="70">
        <f>(4*$H$66*V66^2*($E$66/1000)^2) *(1/1000000)</f>
        <v>13949.567968585805</v>
      </c>
      <c r="Y66" s="70">
        <f>(4*$H$66*V66^2*($E$66/1000)^2) *(1-(0.01*($J$66-$I$66)))*(1/1000000)</f>
        <v>14465.701983423478</v>
      </c>
    </row>
    <row r="67" spans="2:25">
      <c r="B67" s="205"/>
      <c r="C67" s="190"/>
      <c r="D67" s="190"/>
      <c r="E67" s="190"/>
      <c r="F67" s="190"/>
      <c r="G67" s="190"/>
      <c r="H67" s="206"/>
      <c r="I67" s="190">
        <v>12</v>
      </c>
      <c r="J67" s="190"/>
      <c r="K67" s="190"/>
      <c r="L67" s="190"/>
      <c r="M67" s="8">
        <v>2</v>
      </c>
      <c r="N67" s="9">
        <v>682</v>
      </c>
      <c r="O67" s="9">
        <v>4933.6000000000004</v>
      </c>
      <c r="P67" s="9">
        <v>13637</v>
      </c>
      <c r="Q67" s="10">
        <f t="shared" ref="Q67:Q70" si="86">(4*$H$66*N67^2*($E$66/1000)^2) *(1-(0.01*($J$66-$I$66)))*(1/1000000)</f>
        <v>14368.624091247408</v>
      </c>
      <c r="R67" s="16">
        <v>688</v>
      </c>
      <c r="S67" s="65">
        <f t="shared" ref="S67:S70" si="87">(2*R67*($E$66/1000))</f>
        <v>4976.9920000000002</v>
      </c>
      <c r="T67" s="67">
        <f t="shared" ref="T67:T70" si="88">(4*$H$66*R67^2*($E$66/1000)^2) *(1/1000000)</f>
        <v>14100.826007264111</v>
      </c>
      <c r="U67" s="17">
        <f t="shared" ref="U67:U70" si="89">(4*$H$66*R67^2*($E$66/1000)^2) *(1-(0.01*($J$66-$I$66)))*(1/1000000)</f>
        <v>14622.556569532882</v>
      </c>
      <c r="V67" s="21">
        <v>684.3</v>
      </c>
      <c r="W67" s="69">
        <f t="shared" ref="W67:W70" si="90">(2*V67*($E$66/1000))</f>
        <v>4950.2262000000001</v>
      </c>
      <c r="X67" s="71">
        <f t="shared" ref="X67:X70" si="91">(4*$H$66*V67^2*($E$66/1000)^2) *(1/1000000)</f>
        <v>13949.567968585805</v>
      </c>
      <c r="Y67" s="71">
        <f t="shared" ref="Y67:Y70" si="92">(4*$H$66*V67^2*($E$66/1000)^2) *(1-(0.01*($J$66-$I$66)))*(1/1000000)</f>
        <v>14465.701983423478</v>
      </c>
    </row>
    <row r="68" spans="2:25">
      <c r="B68" s="205"/>
      <c r="C68" s="190"/>
      <c r="D68" s="190"/>
      <c r="E68" s="190"/>
      <c r="F68" s="190"/>
      <c r="G68" s="190"/>
      <c r="H68" s="206"/>
      <c r="I68" s="190">
        <v>12</v>
      </c>
      <c r="J68" s="190"/>
      <c r="K68" s="190"/>
      <c r="L68" s="190"/>
      <c r="M68" s="8">
        <v>3</v>
      </c>
      <c r="N68" s="9">
        <v>684</v>
      </c>
      <c r="O68" s="9">
        <v>4948.1000000000004</v>
      </c>
      <c r="P68" s="9">
        <v>13717</v>
      </c>
      <c r="Q68" s="10">
        <f t="shared" si="86"/>
        <v>14453.021114443993</v>
      </c>
      <c r="R68" s="16">
        <v>693</v>
      </c>
      <c r="S68" s="65">
        <f t="shared" si="87"/>
        <v>5013.1620000000003</v>
      </c>
      <c r="T68" s="67">
        <f t="shared" si="88"/>
        <v>14306.52461880278</v>
      </c>
      <c r="U68" s="17">
        <f t="shared" si="89"/>
        <v>14835.866029698482</v>
      </c>
      <c r="V68" s="21">
        <v>684.3</v>
      </c>
      <c r="W68" s="69">
        <f t="shared" si="90"/>
        <v>4950.2262000000001</v>
      </c>
      <c r="X68" s="71">
        <f t="shared" si="91"/>
        <v>13949.567968585805</v>
      </c>
      <c r="Y68" s="71">
        <f t="shared" si="92"/>
        <v>14465.701983423478</v>
      </c>
    </row>
    <row r="69" spans="2:25">
      <c r="B69" s="205"/>
      <c r="C69" s="190"/>
      <c r="D69" s="190"/>
      <c r="E69" s="190"/>
      <c r="F69" s="190"/>
      <c r="G69" s="190"/>
      <c r="H69" s="206"/>
      <c r="I69" s="190">
        <v>12</v>
      </c>
      <c r="J69" s="190"/>
      <c r="K69" s="190"/>
      <c r="L69" s="190"/>
      <c r="M69" s="8">
        <v>4</v>
      </c>
      <c r="N69" s="9">
        <v>684</v>
      </c>
      <c r="O69" s="9">
        <v>4948.1000000000004</v>
      </c>
      <c r="P69" s="9">
        <v>13717</v>
      </c>
      <c r="Q69" s="10">
        <f t="shared" si="86"/>
        <v>14453.021114443993</v>
      </c>
      <c r="R69" s="16">
        <v>688</v>
      </c>
      <c r="S69" s="65">
        <f t="shared" si="87"/>
        <v>4976.9920000000002</v>
      </c>
      <c r="T69" s="67">
        <f t="shared" si="88"/>
        <v>14100.826007264111</v>
      </c>
      <c r="U69" s="17">
        <f t="shared" si="89"/>
        <v>14622.556569532882</v>
      </c>
      <c r="V69" s="21">
        <v>684.3</v>
      </c>
      <c r="W69" s="69">
        <f t="shared" si="90"/>
        <v>4950.2262000000001</v>
      </c>
      <c r="X69" s="71">
        <f t="shared" si="91"/>
        <v>13949.567968585805</v>
      </c>
      <c r="Y69" s="71">
        <f t="shared" si="92"/>
        <v>14465.701983423478</v>
      </c>
    </row>
    <row r="70" spans="2:25" ht="15" thickBot="1">
      <c r="B70" s="205"/>
      <c r="C70" s="191"/>
      <c r="D70" s="191"/>
      <c r="E70" s="191"/>
      <c r="F70" s="191"/>
      <c r="G70" s="191"/>
      <c r="H70" s="207"/>
      <c r="I70" s="191">
        <v>12</v>
      </c>
      <c r="J70" s="191"/>
      <c r="K70" s="191"/>
      <c r="L70" s="191"/>
      <c r="M70" s="8">
        <v>5</v>
      </c>
      <c r="N70" s="23">
        <v>682.9</v>
      </c>
      <c r="O70" s="23">
        <v>4939.8</v>
      </c>
      <c r="P70" s="23">
        <v>13671</v>
      </c>
      <c r="Q70" s="72">
        <f t="shared" si="86"/>
        <v>14406.572168577171</v>
      </c>
      <c r="R70" s="16">
        <v>688</v>
      </c>
      <c r="S70" s="65">
        <f t="shared" si="87"/>
        <v>4976.9920000000002</v>
      </c>
      <c r="T70" s="67">
        <f t="shared" si="88"/>
        <v>14100.826007264111</v>
      </c>
      <c r="U70" s="17">
        <f t="shared" si="89"/>
        <v>14622.556569532882</v>
      </c>
      <c r="V70" s="21">
        <v>684.3</v>
      </c>
      <c r="W70" s="69">
        <f t="shared" si="90"/>
        <v>4950.2262000000001</v>
      </c>
      <c r="X70" s="71">
        <f t="shared" si="91"/>
        <v>13949.567968585805</v>
      </c>
      <c r="Y70" s="71">
        <f t="shared" si="92"/>
        <v>14465.701983423478</v>
      </c>
    </row>
    <row r="71" spans="2:25">
      <c r="B71" s="205"/>
      <c r="C71" s="189" t="s">
        <v>44</v>
      </c>
      <c r="D71" s="189">
        <v>10.728999999999999</v>
      </c>
      <c r="E71" s="189">
        <v>3619</v>
      </c>
      <c r="F71" s="189">
        <v>127</v>
      </c>
      <c r="G71" s="189">
        <v>39</v>
      </c>
      <c r="H71" s="208">
        <v>465.7</v>
      </c>
      <c r="I71" s="189">
        <v>12</v>
      </c>
      <c r="J71" s="189">
        <v>9.3000000000000007</v>
      </c>
      <c r="K71" s="189" t="s">
        <v>21</v>
      </c>
      <c r="L71" s="189" t="s">
        <v>22</v>
      </c>
      <c r="M71" s="5">
        <v>1</v>
      </c>
      <c r="N71" s="6">
        <v>666</v>
      </c>
      <c r="O71" s="6">
        <v>4820.5</v>
      </c>
      <c r="P71" s="7">
        <f>(4*$H$71*N71^2*($E$71/1000)^2) *(1/1000000)</f>
        <v>10821.609388964405</v>
      </c>
      <c r="Q71" s="7">
        <f>(4*$H$71*N71^2*($E$71/1000)^2) *(1-(0.01*($J$71-$I$71)))*(1/1000000)</f>
        <v>11113.792842466442</v>
      </c>
      <c r="R71" s="14">
        <v>673</v>
      </c>
      <c r="S71" s="64">
        <f>(2*R71*($E$71/1000))</f>
        <v>4871.174</v>
      </c>
      <c r="T71" s="66">
        <f>(4*$H$71*R71^2*($E$71/1000)^2) *(1/1000000)</f>
        <v>11050.286139595133</v>
      </c>
      <c r="U71" s="15">
        <f>(4*$H$71*R71^2*($E$71/1000)^2) *(1-(0.01*($J$71-$I$71)))*(1/1000000)</f>
        <v>11348.6438653642</v>
      </c>
      <c r="V71" s="20">
        <v>665.8</v>
      </c>
      <c r="W71" s="68">
        <f>(2*V71*($E$71/1000))</f>
        <v>4819.0604000000003</v>
      </c>
      <c r="X71" s="70">
        <f>(4*$H$71*V71^2*($E$71/1000)^2) *(1/1000000)</f>
        <v>10815.110899761587</v>
      </c>
      <c r="Y71" s="70">
        <f>(4*$H$71*V71^2*($E$71/1000)^2) *(1-(0.01*($J$71-$I$71)))*(1/1000000)</f>
        <v>11107.118894055149</v>
      </c>
    </row>
    <row r="72" spans="2:25">
      <c r="B72" s="205"/>
      <c r="C72" s="190"/>
      <c r="D72" s="190"/>
      <c r="E72" s="190"/>
      <c r="F72" s="190"/>
      <c r="G72" s="190"/>
      <c r="H72" s="206"/>
      <c r="I72" s="190">
        <v>12</v>
      </c>
      <c r="J72" s="190"/>
      <c r="K72" s="190"/>
      <c r="L72" s="190"/>
      <c r="M72" s="8">
        <v>2</v>
      </c>
      <c r="N72" s="9">
        <v>666</v>
      </c>
      <c r="O72" s="9">
        <v>4820.5</v>
      </c>
      <c r="P72" s="10">
        <f t="shared" ref="P72:P75" si="93">(4*$H$71*N72^2*($E$71/1000)^2) *(1/1000000)</f>
        <v>10821.609388964405</v>
      </c>
      <c r="Q72" s="10">
        <f t="shared" ref="Q72:Q75" si="94">(4*$H$71*N72^2*($E$71/1000)^2) *(1-(0.01*($J$71-$I$71)))*(1/1000000)</f>
        <v>11113.792842466442</v>
      </c>
      <c r="R72" s="16">
        <v>673</v>
      </c>
      <c r="S72" s="65">
        <f t="shared" ref="S72:S75" si="95">(2*R72*($E$71/1000))</f>
        <v>4871.174</v>
      </c>
      <c r="T72" s="67">
        <f t="shared" ref="T72:T75" si="96">(4*$H$71*R72^2*($E$71/1000)^2) *(1/1000000)</f>
        <v>11050.286139595133</v>
      </c>
      <c r="U72" s="17">
        <f t="shared" ref="U72:U75" si="97">(4*$H$71*R72^2*($E$71/1000)^2) *(1-(0.01*($J$71-$I$71)))*(1/1000000)</f>
        <v>11348.6438653642</v>
      </c>
      <c r="V72" s="21">
        <v>665.8</v>
      </c>
      <c r="W72" s="69">
        <f t="shared" ref="W72:W75" si="98">(2*V72*($E$71/1000))</f>
        <v>4819.0604000000003</v>
      </c>
      <c r="X72" s="71">
        <f t="shared" ref="X72:X75" si="99">(4*$H$71*V72^2*($E$71/1000)^2) *(1/1000000)</f>
        <v>10815.110899761587</v>
      </c>
      <c r="Y72" s="71">
        <f t="shared" ref="Y72:Y75" si="100">(4*$H$71*V72^2*($E$71/1000)^2) *(1-(0.01*($J$71-$I$71)))*(1/1000000)</f>
        <v>11107.118894055149</v>
      </c>
    </row>
    <row r="73" spans="2:25">
      <c r="B73" s="205"/>
      <c r="C73" s="190"/>
      <c r="D73" s="190"/>
      <c r="E73" s="190"/>
      <c r="F73" s="190"/>
      <c r="G73" s="190"/>
      <c r="H73" s="206"/>
      <c r="I73" s="190">
        <v>12</v>
      </c>
      <c r="J73" s="190"/>
      <c r="K73" s="190"/>
      <c r="L73" s="190"/>
      <c r="M73" s="8">
        <v>3</v>
      </c>
      <c r="N73" s="9">
        <v>665</v>
      </c>
      <c r="O73" s="9">
        <v>4813.3</v>
      </c>
      <c r="P73" s="10">
        <f t="shared" si="93"/>
        <v>10789.13646086353</v>
      </c>
      <c r="Q73" s="10">
        <f t="shared" si="94"/>
        <v>11080.443145306845</v>
      </c>
      <c r="R73" s="16">
        <v>673</v>
      </c>
      <c r="S73" s="65">
        <f t="shared" si="95"/>
        <v>4871.174</v>
      </c>
      <c r="T73" s="67">
        <f t="shared" si="96"/>
        <v>11050.286139595133</v>
      </c>
      <c r="U73" s="17">
        <f t="shared" si="97"/>
        <v>11348.6438653642</v>
      </c>
      <c r="V73" s="21">
        <v>665.8</v>
      </c>
      <c r="W73" s="69">
        <f t="shared" si="98"/>
        <v>4819.0604000000003</v>
      </c>
      <c r="X73" s="71">
        <f t="shared" si="99"/>
        <v>10815.110899761587</v>
      </c>
      <c r="Y73" s="71">
        <f t="shared" si="100"/>
        <v>11107.118894055149</v>
      </c>
    </row>
    <row r="74" spans="2:25">
      <c r="B74" s="205"/>
      <c r="C74" s="190"/>
      <c r="D74" s="190"/>
      <c r="E74" s="190"/>
      <c r="F74" s="190"/>
      <c r="G74" s="190"/>
      <c r="H74" s="206"/>
      <c r="I74" s="190">
        <v>12</v>
      </c>
      <c r="J74" s="190"/>
      <c r="K74" s="190"/>
      <c r="L74" s="190"/>
      <c r="M74" s="8">
        <v>4</v>
      </c>
      <c r="N74" s="9">
        <v>667.5</v>
      </c>
      <c r="O74" s="9">
        <v>4831.3999999999996</v>
      </c>
      <c r="P74" s="10">
        <f t="shared" si="93"/>
        <v>10870.410271333883</v>
      </c>
      <c r="Q74" s="10">
        <f t="shared" si="94"/>
        <v>11163.911348659896</v>
      </c>
      <c r="R74" s="16">
        <v>673</v>
      </c>
      <c r="S74" s="65">
        <f t="shared" si="95"/>
        <v>4871.174</v>
      </c>
      <c r="T74" s="67">
        <f t="shared" si="96"/>
        <v>11050.286139595133</v>
      </c>
      <c r="U74" s="17">
        <f t="shared" si="97"/>
        <v>11348.6438653642</v>
      </c>
      <c r="V74" s="21">
        <v>665.8</v>
      </c>
      <c r="W74" s="69">
        <f t="shared" si="98"/>
        <v>4819.0604000000003</v>
      </c>
      <c r="X74" s="71">
        <f t="shared" si="99"/>
        <v>10815.110899761587</v>
      </c>
      <c r="Y74" s="71">
        <f t="shared" si="100"/>
        <v>11107.118894055149</v>
      </c>
    </row>
    <row r="75" spans="2:25" ht="15" thickBot="1">
      <c r="B75" s="205"/>
      <c r="C75" s="191"/>
      <c r="D75" s="191"/>
      <c r="E75" s="191"/>
      <c r="F75" s="191"/>
      <c r="G75" s="191"/>
      <c r="H75" s="207"/>
      <c r="I75" s="191">
        <v>12</v>
      </c>
      <c r="J75" s="191"/>
      <c r="K75" s="191"/>
      <c r="L75" s="191"/>
      <c r="M75" s="8">
        <v>5</v>
      </c>
      <c r="N75" s="23">
        <v>666</v>
      </c>
      <c r="O75" s="23">
        <v>4820.5</v>
      </c>
      <c r="P75" s="72">
        <f t="shared" si="93"/>
        <v>10821.609388964405</v>
      </c>
      <c r="Q75" s="72">
        <f t="shared" si="94"/>
        <v>11113.792842466442</v>
      </c>
      <c r="R75" s="16">
        <v>673</v>
      </c>
      <c r="S75" s="65">
        <f t="shared" si="95"/>
        <v>4871.174</v>
      </c>
      <c r="T75" s="67">
        <f t="shared" si="96"/>
        <v>11050.286139595133</v>
      </c>
      <c r="U75" s="17">
        <f t="shared" si="97"/>
        <v>11348.6438653642</v>
      </c>
      <c r="V75" s="21">
        <v>665.8</v>
      </c>
      <c r="W75" s="69">
        <f t="shared" si="98"/>
        <v>4819.0604000000003</v>
      </c>
      <c r="X75" s="71">
        <f t="shared" si="99"/>
        <v>10815.110899761587</v>
      </c>
      <c r="Y75" s="71">
        <f t="shared" si="100"/>
        <v>11107.118894055149</v>
      </c>
    </row>
    <row r="76" spans="2:25">
      <c r="B76" s="205"/>
      <c r="C76" s="190" t="s">
        <v>42</v>
      </c>
      <c r="D76" s="190">
        <v>8.3580000000000005</v>
      </c>
      <c r="E76" s="190">
        <v>3615</v>
      </c>
      <c r="F76" s="190">
        <v>128</v>
      </c>
      <c r="G76" s="190">
        <v>33</v>
      </c>
      <c r="H76" s="206">
        <v>547.36</v>
      </c>
      <c r="I76" s="190">
        <v>12</v>
      </c>
      <c r="J76" s="190">
        <v>8.6</v>
      </c>
      <c r="K76" s="190" t="s">
        <v>21</v>
      </c>
      <c r="L76" s="190" t="s">
        <v>22</v>
      </c>
      <c r="M76" s="5">
        <v>1</v>
      </c>
      <c r="N76" s="6">
        <v>716</v>
      </c>
      <c r="O76" s="6">
        <v>5176.7</v>
      </c>
      <c r="P76" s="6">
        <v>14880</v>
      </c>
      <c r="Q76" s="7">
        <f>(4*$H$76*N76^2*($E$76/1000)^2) *(1-(0.01*($J$76-$I$76)))*(1/1000000)</f>
        <v>15166.87944652753</v>
      </c>
      <c r="R76" s="14">
        <v>722</v>
      </c>
      <c r="S76" s="64">
        <f>(2*R76*($E$76/1000))</f>
        <v>5220.0600000000004</v>
      </c>
      <c r="T76" s="66">
        <f>(4*$H$76*R76^2*($E$76/1000)^2)*(1/1000000)</f>
        <v>14915.027092274497</v>
      </c>
      <c r="U76" s="15">
        <f>(4*$H$76*R76^2*($E$76/1000)^2) *(1-(0.01*($J$76-$I$76)))*(1/1000000)</f>
        <v>15422.13801341183</v>
      </c>
      <c r="V76" s="20">
        <v>712.1</v>
      </c>
      <c r="W76" s="68">
        <f>(2*V76*($E$76/1000))</f>
        <v>5148.4830000000002</v>
      </c>
      <c r="X76" s="70">
        <f>(4*$H$76*V76^2*($E$76/1000)^2)*(1/1000000)</f>
        <v>14508.804304897551</v>
      </c>
      <c r="Y76" s="70">
        <f>(4*$H$76*V76^2*($E$76/1000)^2) *(1-(0.01*($J$76-$I$76)))*(1/1000000)</f>
        <v>15002.103651264068</v>
      </c>
    </row>
    <row r="77" spans="2:25">
      <c r="B77" s="205"/>
      <c r="C77" s="190"/>
      <c r="D77" s="190"/>
      <c r="E77" s="190"/>
      <c r="F77" s="190"/>
      <c r="G77" s="190"/>
      <c r="H77" s="206"/>
      <c r="I77" s="190">
        <v>12</v>
      </c>
      <c r="J77" s="190"/>
      <c r="K77" s="190"/>
      <c r="L77" s="190"/>
      <c r="M77" s="8">
        <v>2</v>
      </c>
      <c r="N77" s="9">
        <v>716</v>
      </c>
      <c r="O77" s="9">
        <v>5176.7</v>
      </c>
      <c r="P77" s="9">
        <v>14880</v>
      </c>
      <c r="Q77" s="10">
        <f t="shared" ref="Q77:Q80" si="101">(4*$H$76*N77^2*($E$76/1000)^2) *(1-(0.01*($J$76-$I$76)))*(1/1000000)</f>
        <v>15166.87944652753</v>
      </c>
      <c r="R77" s="16">
        <v>722</v>
      </c>
      <c r="S77" s="65">
        <f t="shared" ref="S77:S80" si="102">(2*R77*($E$76/1000))</f>
        <v>5220.0600000000004</v>
      </c>
      <c r="T77" s="67">
        <f t="shared" ref="T77:T80" si="103">(4*$H$76*R77^2*($E$76/1000)^2)*(1/1000000)</f>
        <v>14915.027092274497</v>
      </c>
      <c r="U77" s="17">
        <f t="shared" ref="U77:U80" si="104">(4*$H$76*R77^2*($E$76/1000)^2) *(1-(0.01*($J$76-$I$76)))*(1/1000000)</f>
        <v>15422.13801341183</v>
      </c>
      <c r="V77" s="21">
        <v>712.1</v>
      </c>
      <c r="W77" s="69">
        <f t="shared" ref="W77:W80" si="105">(2*V77*($E$76/1000))</f>
        <v>5148.4830000000002</v>
      </c>
      <c r="X77" s="71">
        <f t="shared" ref="X77:X80" si="106">(4*$H$76*V77^2*($E$76/1000)^2)*(1/1000000)</f>
        <v>14508.804304897551</v>
      </c>
      <c r="Y77" s="71">
        <f t="shared" ref="Y77:Y80" si="107">(4*$H$76*V77^2*($E$76/1000)^2) *(1-(0.01*($J$76-$I$76)))*(1/1000000)</f>
        <v>15002.103651264068</v>
      </c>
    </row>
    <row r="78" spans="2:25">
      <c r="B78" s="205"/>
      <c r="C78" s="190"/>
      <c r="D78" s="190"/>
      <c r="E78" s="190"/>
      <c r="F78" s="190"/>
      <c r="G78" s="190"/>
      <c r="H78" s="206"/>
      <c r="I78" s="190">
        <v>12</v>
      </c>
      <c r="J78" s="190"/>
      <c r="K78" s="190"/>
      <c r="L78" s="190"/>
      <c r="M78" s="8">
        <v>3</v>
      </c>
      <c r="N78" s="9">
        <v>714.3</v>
      </c>
      <c r="O78" s="9">
        <v>5164.3</v>
      </c>
      <c r="P78" s="9">
        <v>14809</v>
      </c>
      <c r="Q78" s="10">
        <f t="shared" si="101"/>
        <v>15094.943452326685</v>
      </c>
      <c r="R78" s="16">
        <v>722</v>
      </c>
      <c r="S78" s="65">
        <f t="shared" si="102"/>
        <v>5220.0600000000004</v>
      </c>
      <c r="T78" s="67">
        <f t="shared" si="103"/>
        <v>14915.027092274497</v>
      </c>
      <c r="U78" s="17">
        <f t="shared" si="104"/>
        <v>15422.13801341183</v>
      </c>
      <c r="V78" s="21">
        <v>712.1</v>
      </c>
      <c r="W78" s="69">
        <f t="shared" si="105"/>
        <v>5148.4830000000002</v>
      </c>
      <c r="X78" s="71">
        <f t="shared" si="106"/>
        <v>14508.804304897551</v>
      </c>
      <c r="Y78" s="71">
        <f t="shared" si="107"/>
        <v>15002.103651264068</v>
      </c>
    </row>
    <row r="79" spans="2:25">
      <c r="B79" s="205"/>
      <c r="C79" s="190"/>
      <c r="D79" s="190"/>
      <c r="E79" s="190"/>
      <c r="F79" s="190"/>
      <c r="G79" s="190"/>
      <c r="H79" s="206"/>
      <c r="I79" s="190">
        <v>12</v>
      </c>
      <c r="J79" s="190"/>
      <c r="K79" s="190"/>
      <c r="L79" s="190"/>
      <c r="M79" s="8">
        <v>4</v>
      </c>
      <c r="N79" s="9">
        <v>716</v>
      </c>
      <c r="O79" s="9">
        <v>5176.7</v>
      </c>
      <c r="P79" s="9">
        <v>14880</v>
      </c>
      <c r="Q79" s="10">
        <f t="shared" si="101"/>
        <v>15166.87944652753</v>
      </c>
      <c r="R79" s="16">
        <v>722</v>
      </c>
      <c r="S79" s="65">
        <f t="shared" si="102"/>
        <v>5220.0600000000004</v>
      </c>
      <c r="T79" s="67">
        <f t="shared" si="103"/>
        <v>14915.027092274497</v>
      </c>
      <c r="U79" s="17">
        <f t="shared" si="104"/>
        <v>15422.13801341183</v>
      </c>
      <c r="V79" s="21">
        <v>712.1</v>
      </c>
      <c r="W79" s="69">
        <f t="shared" si="105"/>
        <v>5148.4830000000002</v>
      </c>
      <c r="X79" s="71">
        <f t="shared" si="106"/>
        <v>14508.804304897551</v>
      </c>
      <c r="Y79" s="71">
        <f t="shared" si="107"/>
        <v>15002.103651264068</v>
      </c>
    </row>
    <row r="80" spans="2:25" ht="15" thickBot="1">
      <c r="B80" s="205"/>
      <c r="C80" s="191"/>
      <c r="D80" s="191"/>
      <c r="E80" s="191"/>
      <c r="F80" s="191"/>
      <c r="G80" s="191"/>
      <c r="H80" s="207"/>
      <c r="I80" s="191">
        <v>12</v>
      </c>
      <c r="J80" s="191"/>
      <c r="K80" s="191"/>
      <c r="L80" s="191"/>
      <c r="M80" s="26">
        <v>5</v>
      </c>
      <c r="N80" s="23">
        <v>716</v>
      </c>
      <c r="O80" s="23">
        <v>5176.7</v>
      </c>
      <c r="P80" s="23">
        <v>14880</v>
      </c>
      <c r="Q80" s="72">
        <f t="shared" si="101"/>
        <v>15166.87944652753</v>
      </c>
      <c r="R80" s="24">
        <v>722</v>
      </c>
      <c r="S80" s="74">
        <f t="shared" si="102"/>
        <v>5220.0600000000004</v>
      </c>
      <c r="T80" s="75">
        <f t="shared" si="103"/>
        <v>14915.027092274497</v>
      </c>
      <c r="U80" s="25">
        <f t="shared" si="104"/>
        <v>15422.13801341183</v>
      </c>
      <c r="V80" s="27">
        <v>712.1</v>
      </c>
      <c r="W80" s="76">
        <f t="shared" si="105"/>
        <v>5148.4830000000002</v>
      </c>
      <c r="X80" s="77">
        <f t="shared" si="106"/>
        <v>14508.804304897551</v>
      </c>
      <c r="Y80" s="77">
        <f t="shared" si="107"/>
        <v>15002.103651264068</v>
      </c>
    </row>
    <row r="81" spans="2:50">
      <c r="B81" s="205"/>
      <c r="C81" s="190" t="s">
        <v>43</v>
      </c>
      <c r="D81" s="190">
        <v>8.9390000000000001</v>
      </c>
      <c r="E81" s="190">
        <v>3620</v>
      </c>
      <c r="F81" s="190">
        <v>127</v>
      </c>
      <c r="G81" s="190">
        <v>35</v>
      </c>
      <c r="H81" s="206">
        <v>555.53</v>
      </c>
      <c r="I81" s="190">
        <v>12</v>
      </c>
      <c r="J81" s="190">
        <v>6.8</v>
      </c>
      <c r="K81" s="190" t="s">
        <v>21</v>
      </c>
      <c r="L81" s="190" t="s">
        <v>22</v>
      </c>
      <c r="M81" s="5">
        <v>1</v>
      </c>
      <c r="N81" s="6">
        <v>776</v>
      </c>
      <c r="O81" s="6">
        <v>5618.2</v>
      </c>
      <c r="P81" s="6">
        <v>18453</v>
      </c>
      <c r="Q81" s="7">
        <f>(4*$H$81*N81^2*($E$81/1000)^2) *(1-(0.01*($J$81-$I$81)))*(1/1000000)</f>
        <v>18446.918610416888</v>
      </c>
      <c r="R81" s="14">
        <v>781</v>
      </c>
      <c r="S81" s="64">
        <f>(2*R81*($E$81/1000))</f>
        <v>5654.4400000000005</v>
      </c>
      <c r="T81" s="66">
        <f>(4*$H$81*R81^2*($E$81/1000)^2) *(1/1000000)</f>
        <v>17761.789427656207</v>
      </c>
      <c r="U81" s="15">
        <f>(4*$H$81*R81^2*($E$81/1000)^2) *(1-(0.01*($J$81-$I$81)))*(1/1000000)</f>
        <v>18685.402477894331</v>
      </c>
      <c r="V81" s="20">
        <v>776.8</v>
      </c>
      <c r="W81" s="68">
        <f>(2*V81*($E$81/1000))</f>
        <v>5624.0320000000002</v>
      </c>
      <c r="X81" s="70">
        <f>(4*$H$81*V81^2*($E$81/1000)^2) *(1/1000000)</f>
        <v>17571.267205094937</v>
      </c>
      <c r="Y81" s="70">
        <f>(4*$H$81*V81^2*($E$81/1000)^2) *(1-(0.01*($J$81-$I$81)))*(1/1000000)</f>
        <v>18484.973099759871</v>
      </c>
    </row>
    <row r="82" spans="2:50">
      <c r="B82" s="205"/>
      <c r="C82" s="190"/>
      <c r="D82" s="190"/>
      <c r="E82" s="190"/>
      <c r="F82" s="190"/>
      <c r="G82" s="190"/>
      <c r="H82" s="206"/>
      <c r="I82" s="190">
        <v>12</v>
      </c>
      <c r="J82" s="190"/>
      <c r="K82" s="190"/>
      <c r="L82" s="190"/>
      <c r="M82" s="8">
        <v>2</v>
      </c>
      <c r="N82" s="9">
        <v>776</v>
      </c>
      <c r="O82" s="9">
        <v>5618.2</v>
      </c>
      <c r="P82" s="9">
        <v>18453</v>
      </c>
      <c r="Q82" s="10">
        <f t="shared" ref="Q82:Q85" si="108">(4*$H$81*N82^2*($E$81/1000)^2) *(1-(0.01*($J$81-$I$81)))*(1/1000000)</f>
        <v>18446.918610416888</v>
      </c>
      <c r="R82" s="16">
        <v>786</v>
      </c>
      <c r="S82" s="65">
        <f t="shared" ref="S82:S85" si="109">(2*R82*($E$81/1000))</f>
        <v>5690.64</v>
      </c>
      <c r="T82" s="67">
        <f t="shared" ref="T82:T85" si="110">(4*$H$81*R82^2*($E$81/1000)^2) *(1/1000000)</f>
        <v>17989.941096641087</v>
      </c>
      <c r="U82" s="17">
        <f t="shared" ref="U82:U85" si="111">(4*$H$81*R82^2*($E$81/1000)^2) *(1-(0.01*($J$81-$I$81)))*(1/1000000)</f>
        <v>18925.418033666421</v>
      </c>
      <c r="V82" s="21">
        <v>776.8</v>
      </c>
      <c r="W82" s="69">
        <f t="shared" ref="W82:W85" si="112">(2*V82*($E$81/1000))</f>
        <v>5624.0320000000002</v>
      </c>
      <c r="X82" s="71">
        <f t="shared" ref="X82:X85" si="113">(4*$H$81*V82^2*($E$81/1000)^2) *(1/1000000)</f>
        <v>17571.267205094937</v>
      </c>
      <c r="Y82" s="71">
        <f t="shared" ref="Y82:Y85" si="114">(4*$H$81*V82^2*($E$81/1000)^2) *(1-(0.01*($J$81-$I$81)))*(1/1000000)</f>
        <v>18484.973099759871</v>
      </c>
    </row>
    <row r="83" spans="2:50">
      <c r="B83" s="205"/>
      <c r="C83" s="190"/>
      <c r="D83" s="190"/>
      <c r="E83" s="190"/>
      <c r="F83" s="190"/>
      <c r="G83" s="190"/>
      <c r="H83" s="206"/>
      <c r="I83" s="190">
        <v>12</v>
      </c>
      <c r="J83" s="190"/>
      <c r="K83" s="190"/>
      <c r="L83" s="190"/>
      <c r="M83" s="8">
        <v>3</v>
      </c>
      <c r="N83" s="9">
        <v>778</v>
      </c>
      <c r="O83" s="9">
        <v>5632.7</v>
      </c>
      <c r="P83" s="9">
        <v>18548</v>
      </c>
      <c r="Q83" s="10">
        <f t="shared" si="108"/>
        <v>18542.128354812507</v>
      </c>
      <c r="R83" s="16">
        <v>781</v>
      </c>
      <c r="S83" s="65">
        <f t="shared" si="109"/>
        <v>5654.4400000000005</v>
      </c>
      <c r="T83" s="67">
        <f t="shared" si="110"/>
        <v>17761.789427656207</v>
      </c>
      <c r="U83" s="17">
        <f t="shared" si="111"/>
        <v>18685.402477894331</v>
      </c>
      <c r="V83" s="21">
        <v>776.8</v>
      </c>
      <c r="W83" s="69">
        <f t="shared" si="112"/>
        <v>5624.0320000000002</v>
      </c>
      <c r="X83" s="71">
        <f t="shared" si="113"/>
        <v>17571.267205094937</v>
      </c>
      <c r="Y83" s="71">
        <f t="shared" si="114"/>
        <v>18484.973099759871</v>
      </c>
    </row>
    <row r="84" spans="2:50">
      <c r="B84" s="205"/>
      <c r="C84" s="190"/>
      <c r="D84" s="190"/>
      <c r="E84" s="190"/>
      <c r="F84" s="190"/>
      <c r="G84" s="190"/>
      <c r="H84" s="206"/>
      <c r="I84" s="190">
        <v>12</v>
      </c>
      <c r="J84" s="190"/>
      <c r="K84" s="190"/>
      <c r="L84" s="190"/>
      <c r="M84" s="8">
        <v>4</v>
      </c>
      <c r="N84" s="9">
        <v>776</v>
      </c>
      <c r="O84" s="9">
        <v>5618.2</v>
      </c>
      <c r="P84" s="9">
        <v>18453</v>
      </c>
      <c r="Q84" s="10">
        <f t="shared" si="108"/>
        <v>18446.918610416888</v>
      </c>
      <c r="R84" s="16">
        <v>786</v>
      </c>
      <c r="S84" s="65">
        <f t="shared" si="109"/>
        <v>5690.64</v>
      </c>
      <c r="T84" s="67">
        <f t="shared" si="110"/>
        <v>17989.941096641087</v>
      </c>
      <c r="U84" s="17">
        <f t="shared" si="111"/>
        <v>18925.418033666421</v>
      </c>
      <c r="V84" s="21">
        <v>776.8</v>
      </c>
      <c r="W84" s="69">
        <f t="shared" si="112"/>
        <v>5624.0320000000002</v>
      </c>
      <c r="X84" s="71">
        <f t="shared" si="113"/>
        <v>17571.267205094937</v>
      </c>
      <c r="Y84" s="71">
        <f t="shared" si="114"/>
        <v>18484.973099759871</v>
      </c>
    </row>
    <row r="85" spans="2:50" ht="15" thickBot="1">
      <c r="B85" s="195"/>
      <c r="C85" s="191"/>
      <c r="D85" s="191"/>
      <c r="E85" s="191"/>
      <c r="F85" s="191"/>
      <c r="G85" s="191"/>
      <c r="H85" s="207"/>
      <c r="I85" s="191">
        <v>12</v>
      </c>
      <c r="J85" s="191"/>
      <c r="K85" s="191"/>
      <c r="L85" s="191"/>
      <c r="M85" s="63">
        <v>5</v>
      </c>
      <c r="N85" s="23">
        <v>776.7</v>
      </c>
      <c r="O85" s="23">
        <v>5623.1</v>
      </c>
      <c r="P85" s="23">
        <v>18484</v>
      </c>
      <c r="Q85" s="72">
        <f t="shared" si="108"/>
        <v>18480.214144228394</v>
      </c>
      <c r="R85" s="24">
        <v>786</v>
      </c>
      <c r="S85" s="74">
        <f t="shared" si="109"/>
        <v>5690.64</v>
      </c>
      <c r="T85" s="73">
        <f t="shared" si="110"/>
        <v>17989.941096641087</v>
      </c>
      <c r="U85" s="73">
        <f t="shared" si="111"/>
        <v>18925.418033666421</v>
      </c>
      <c r="V85" s="27">
        <v>776.8</v>
      </c>
      <c r="W85" s="76">
        <f t="shared" si="112"/>
        <v>5624.0320000000002</v>
      </c>
      <c r="X85" s="77">
        <f t="shared" si="113"/>
        <v>17571.267205094937</v>
      </c>
      <c r="Y85" s="77">
        <f t="shared" si="114"/>
        <v>18484.973099759871</v>
      </c>
    </row>
    <row r="87" spans="2:50" ht="15" thickBot="1"/>
    <row r="88" spans="2:50" ht="15" thickBot="1">
      <c r="C88" s="202" t="s">
        <v>0</v>
      </c>
      <c r="D88" s="203"/>
      <c r="E88" s="203"/>
      <c r="F88" s="203"/>
      <c r="G88" s="203"/>
      <c r="H88" s="203"/>
      <c r="I88" s="203"/>
      <c r="J88" s="203"/>
      <c r="K88" s="203"/>
      <c r="L88" s="203"/>
      <c r="M88" s="203"/>
      <c r="N88" s="204"/>
      <c r="O88" s="199" t="s">
        <v>1</v>
      </c>
      <c r="P88" s="200"/>
      <c r="Q88" s="200"/>
      <c r="R88" s="200"/>
      <c r="S88" s="200"/>
      <c r="T88" s="200"/>
      <c r="U88" s="200"/>
      <c r="V88" s="200"/>
      <c r="W88" s="200"/>
      <c r="X88" s="200"/>
      <c r="Y88" s="200"/>
      <c r="Z88" s="201"/>
      <c r="AA88" s="227" t="s">
        <v>23</v>
      </c>
      <c r="AB88" s="228"/>
      <c r="AC88" s="228"/>
      <c r="AD88" s="228"/>
      <c r="AE88" s="228"/>
      <c r="AF88" s="228"/>
      <c r="AG88" s="228"/>
      <c r="AH88" s="228"/>
      <c r="AI88" s="228"/>
      <c r="AJ88" s="228"/>
      <c r="AK88" s="228"/>
      <c r="AL88" s="229"/>
      <c r="AM88" s="230" t="s">
        <v>24</v>
      </c>
      <c r="AN88" s="230"/>
      <c r="AO88" s="230"/>
      <c r="AP88" s="230"/>
      <c r="AQ88" s="230"/>
      <c r="AR88" s="230"/>
      <c r="AS88" s="230"/>
      <c r="AT88" s="230"/>
      <c r="AU88" s="230"/>
      <c r="AV88" s="230"/>
      <c r="AW88" s="230"/>
      <c r="AX88" s="230"/>
    </row>
    <row r="89" spans="2:50" ht="41.4" customHeight="1" thickBot="1">
      <c r="C89" s="202" t="s">
        <v>2</v>
      </c>
      <c r="D89" s="203"/>
      <c r="E89" s="203"/>
      <c r="F89" s="203"/>
      <c r="G89" s="203"/>
      <c r="H89" s="203"/>
      <c r="I89" s="203"/>
      <c r="J89" s="203"/>
      <c r="K89" s="203"/>
      <c r="L89" s="203"/>
      <c r="M89" s="203"/>
      <c r="N89" s="204"/>
      <c r="O89" s="196" t="s">
        <v>3</v>
      </c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8"/>
      <c r="AA89" s="212" t="s">
        <v>4</v>
      </c>
      <c r="AB89" s="213"/>
      <c r="AC89" s="213"/>
      <c r="AD89" s="213"/>
      <c r="AE89" s="213"/>
      <c r="AF89" s="213"/>
      <c r="AG89" s="213"/>
      <c r="AH89" s="213"/>
      <c r="AI89" s="213"/>
      <c r="AJ89" s="213"/>
      <c r="AK89" s="213"/>
      <c r="AL89" s="214"/>
      <c r="AM89" s="215" t="s">
        <v>5</v>
      </c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7"/>
    </row>
    <row r="90" spans="2:50" ht="32.4" customHeight="1" thickBot="1">
      <c r="C90" s="194" t="s">
        <v>6</v>
      </c>
      <c r="D90" s="194" t="s">
        <v>7</v>
      </c>
      <c r="E90" s="194" t="s">
        <v>8</v>
      </c>
      <c r="F90" s="192" t="s">
        <v>9</v>
      </c>
      <c r="G90" s="194" t="s">
        <v>10</v>
      </c>
      <c r="H90" s="194" t="s">
        <v>11</v>
      </c>
      <c r="I90" s="192" t="s">
        <v>12</v>
      </c>
      <c r="J90" s="194" t="s">
        <v>13</v>
      </c>
      <c r="K90" s="194" t="s">
        <v>14</v>
      </c>
      <c r="L90" s="194" t="s">
        <v>15</v>
      </c>
      <c r="M90" s="194" t="s">
        <v>53</v>
      </c>
      <c r="N90" s="192" t="s">
        <v>56</v>
      </c>
      <c r="O90" s="196" t="s">
        <v>48</v>
      </c>
      <c r="P90" s="197"/>
      <c r="Q90" s="198"/>
      <c r="R90" s="196" t="s">
        <v>49</v>
      </c>
      <c r="S90" s="197"/>
      <c r="T90" s="198"/>
      <c r="U90" s="196" t="s">
        <v>50</v>
      </c>
      <c r="V90" s="197"/>
      <c r="W90" s="198"/>
      <c r="X90" s="196" t="s">
        <v>51</v>
      </c>
      <c r="Y90" s="197"/>
      <c r="Z90" s="198"/>
      <c r="AA90" s="212" t="s">
        <v>52</v>
      </c>
      <c r="AB90" s="213"/>
      <c r="AC90" s="214"/>
      <c r="AD90" s="212" t="s">
        <v>49</v>
      </c>
      <c r="AE90" s="213"/>
      <c r="AF90" s="214"/>
      <c r="AG90" s="212" t="s">
        <v>50</v>
      </c>
      <c r="AH90" s="213"/>
      <c r="AI90" s="214"/>
      <c r="AJ90" s="213" t="s">
        <v>51</v>
      </c>
      <c r="AK90" s="213"/>
      <c r="AL90" s="214"/>
      <c r="AM90" s="215" t="s">
        <v>52</v>
      </c>
      <c r="AN90" s="216"/>
      <c r="AO90" s="217"/>
      <c r="AP90" s="215" t="s">
        <v>49</v>
      </c>
      <c r="AQ90" s="216"/>
      <c r="AR90" s="217"/>
      <c r="AS90" s="215" t="s">
        <v>50</v>
      </c>
      <c r="AT90" s="216"/>
      <c r="AU90" s="217"/>
      <c r="AV90" s="216" t="s">
        <v>51</v>
      </c>
      <c r="AW90" s="216"/>
      <c r="AX90" s="217"/>
    </row>
    <row r="91" spans="2:50" ht="28.2" thickBot="1">
      <c r="C91" s="195"/>
      <c r="D91" s="195"/>
      <c r="E91" s="195"/>
      <c r="F91" s="193"/>
      <c r="G91" s="195"/>
      <c r="H91" s="195"/>
      <c r="I91" s="193"/>
      <c r="J91" s="195"/>
      <c r="K91" s="195"/>
      <c r="L91" s="195"/>
      <c r="M91" s="195"/>
      <c r="N91" s="193"/>
      <c r="O91" s="51" t="s">
        <v>25</v>
      </c>
      <c r="P91" s="52" t="s">
        <v>26</v>
      </c>
      <c r="Q91" s="11" t="s">
        <v>27</v>
      </c>
      <c r="R91" s="51" t="s">
        <v>25</v>
      </c>
      <c r="S91" s="52" t="s">
        <v>26</v>
      </c>
      <c r="T91" s="11" t="s">
        <v>27</v>
      </c>
      <c r="U91" s="51" t="s">
        <v>25</v>
      </c>
      <c r="V91" s="52" t="s">
        <v>26</v>
      </c>
      <c r="W91" s="11" t="s">
        <v>27</v>
      </c>
      <c r="X91" s="51" t="s">
        <v>25</v>
      </c>
      <c r="Y91" s="52" t="s">
        <v>26</v>
      </c>
      <c r="Z91" s="11" t="s">
        <v>27</v>
      </c>
      <c r="AA91" s="29" t="s">
        <v>25</v>
      </c>
      <c r="AB91" s="30" t="s">
        <v>26</v>
      </c>
      <c r="AC91" s="31" t="s">
        <v>27</v>
      </c>
      <c r="AD91" s="29" t="s">
        <v>25</v>
      </c>
      <c r="AE91" s="30" t="s">
        <v>26</v>
      </c>
      <c r="AF91" s="31" t="s">
        <v>27</v>
      </c>
      <c r="AG91" s="29" t="s">
        <v>25</v>
      </c>
      <c r="AH91" s="30" t="s">
        <v>26</v>
      </c>
      <c r="AI91" s="31" t="s">
        <v>27</v>
      </c>
      <c r="AJ91" s="29" t="s">
        <v>25</v>
      </c>
      <c r="AK91" s="32" t="s">
        <v>26</v>
      </c>
      <c r="AL91" s="33" t="s">
        <v>27</v>
      </c>
      <c r="AM91" s="43" t="s">
        <v>25</v>
      </c>
      <c r="AN91" s="44" t="s">
        <v>26</v>
      </c>
      <c r="AO91" s="45" t="s">
        <v>27</v>
      </c>
      <c r="AP91" s="43" t="s">
        <v>25</v>
      </c>
      <c r="AQ91" s="44" t="s">
        <v>26</v>
      </c>
      <c r="AR91" s="45" t="s">
        <v>27</v>
      </c>
      <c r="AS91" s="43" t="s">
        <v>25</v>
      </c>
      <c r="AT91" s="44" t="s">
        <v>26</v>
      </c>
      <c r="AU91" s="45" t="s">
        <v>27</v>
      </c>
      <c r="AV91" s="43" t="s">
        <v>25</v>
      </c>
      <c r="AW91" s="44" t="s">
        <v>26</v>
      </c>
      <c r="AX91" s="45" t="s">
        <v>27</v>
      </c>
    </row>
    <row r="92" spans="2:50" ht="15" thickBot="1">
      <c r="C92" s="60" t="str">
        <f>C6</f>
        <v>L14</v>
      </c>
      <c r="D92" s="100">
        <f t="shared" ref="D92:J92" si="115">D6</f>
        <v>10.62</v>
      </c>
      <c r="E92" s="61">
        <f t="shared" si="115"/>
        <v>3615</v>
      </c>
      <c r="F92" s="62">
        <f t="shared" si="115"/>
        <v>127</v>
      </c>
      <c r="G92" s="61">
        <f t="shared" si="115"/>
        <v>32</v>
      </c>
      <c r="H92" s="61">
        <f t="shared" si="115"/>
        <v>722.87</v>
      </c>
      <c r="I92" s="62">
        <f t="shared" si="115"/>
        <v>12</v>
      </c>
      <c r="J92" s="61">
        <f t="shared" si="115"/>
        <v>9.8000000000000007</v>
      </c>
      <c r="K92" s="60" t="s">
        <v>21</v>
      </c>
      <c r="L92" s="60" t="s">
        <v>22</v>
      </c>
      <c r="M92" s="60">
        <v>2</v>
      </c>
      <c r="N92" s="28" t="s">
        <v>57</v>
      </c>
      <c r="O92" s="53">
        <f>AVERAGE(N6:N10)</f>
        <v>678.2</v>
      </c>
      <c r="P92" s="54">
        <f>_xlfn.STDEV.S(N6:N10)</f>
        <v>1.036822067666386</v>
      </c>
      <c r="Q92" s="55">
        <f>(P92/O92)*100</f>
        <v>0.15287851189418844</v>
      </c>
      <c r="R92" s="56">
        <f>AVERAGE(O6:O10)</f>
        <v>4903.3600000000006</v>
      </c>
      <c r="S92" s="54">
        <f>_xlfn.STDEV.S(O6:O10)</f>
        <v>7.5085284843301503</v>
      </c>
      <c r="T92" s="55">
        <f>(S92/R92)*100</f>
        <v>0.15313027157561651</v>
      </c>
      <c r="U92" s="56">
        <f>AVERAGE(P6:P10)</f>
        <v>17380.2</v>
      </c>
      <c r="V92" s="57">
        <f>_xlfn.STDEV.S(P6:P10)</f>
        <v>53.480837689774461</v>
      </c>
      <c r="W92" s="55">
        <f>(V92/U92)*100</f>
        <v>0.30771129037510764</v>
      </c>
      <c r="X92" s="56">
        <f>AVERAGE(Q6:Q10)</f>
        <v>17762.499334101532</v>
      </c>
      <c r="Y92" s="57">
        <f>_xlfn.STDEV.S(Q6:Q10)</f>
        <v>54.357760171399761</v>
      </c>
      <c r="Z92" s="55">
        <f>(Y92/X92)*100</f>
        <v>0.3060254030075622</v>
      </c>
      <c r="AA92" s="34">
        <f>AVERAGE(R6:R10)</f>
        <v>683</v>
      </c>
      <c r="AB92" s="35">
        <f>_xlfn.STDEV.S(R6:R10)</f>
        <v>0</v>
      </c>
      <c r="AC92" s="36">
        <f>(AB92/AA92)*100</f>
        <v>0</v>
      </c>
      <c r="AD92" s="34">
        <f>AVERAGE((S6:S10))</f>
        <v>4938.09</v>
      </c>
      <c r="AE92" s="35">
        <f>_xlfn.STDEV.S((S6:S10))</f>
        <v>0</v>
      </c>
      <c r="AF92" s="36">
        <f>(AE92/AD92)*100</f>
        <v>0</v>
      </c>
      <c r="AG92" s="37">
        <f>AVERAGE((T6:T10))</f>
        <v>17626.99183390605</v>
      </c>
      <c r="AH92" s="38">
        <f>_xlfn.STDEV.S(T6:T10)</f>
        <v>0</v>
      </c>
      <c r="AI92" s="39">
        <f>(AH92/AG92)*100</f>
        <v>0</v>
      </c>
      <c r="AJ92" s="37">
        <f>AVERAGE((U6:U10))</f>
        <v>18014.785654251984</v>
      </c>
      <c r="AK92" s="38">
        <f>_xlfn.STDEV.S(U6:U10)</f>
        <v>0</v>
      </c>
      <c r="AL92" s="39">
        <f>(AK92/AJ92)*100</f>
        <v>0</v>
      </c>
      <c r="AM92" s="46">
        <f>AVERAGE((V6:V10))</f>
        <v>675.1</v>
      </c>
      <c r="AN92" s="47">
        <f>_xlfn.STDEV.S(V6:V10)</f>
        <v>0</v>
      </c>
      <c r="AO92" s="48">
        <f>(AN92/AM92)*100</f>
        <v>0</v>
      </c>
      <c r="AP92" s="46">
        <f>AVERAGE((W6:W10))</f>
        <v>4880.9730000000009</v>
      </c>
      <c r="AQ92" s="47">
        <f>_xlfn.STDEV.S(W6:W10)</f>
        <v>0</v>
      </c>
      <c r="AR92" s="48">
        <f>(AQ92/AP92)*100</f>
        <v>0</v>
      </c>
      <c r="AS92" s="46">
        <f>AVERAGE((X6:X10))</f>
        <v>17221.580732859595</v>
      </c>
      <c r="AT92" s="96">
        <f>_xlfn.STDEV.S(X6:X10)</f>
        <v>0</v>
      </c>
      <c r="AU92" s="97">
        <f>(AT92/AS92)*100</f>
        <v>0</v>
      </c>
      <c r="AV92" s="46">
        <f>AVERAGE(Y6:Y10)</f>
        <v>17600.455508982504</v>
      </c>
      <c r="AW92" s="96">
        <f>_xlfn.STDEV.S(Y6:Y10)</f>
        <v>0</v>
      </c>
      <c r="AX92" s="97">
        <f>(AW92/AV92)*100</f>
        <v>0</v>
      </c>
    </row>
    <row r="93" spans="2:50" ht="15" thickBot="1">
      <c r="C93" s="60" t="str">
        <f>C11</f>
        <v>L6</v>
      </c>
      <c r="D93" s="100">
        <f t="shared" ref="D93:J93" si="116">D11</f>
        <v>9.7159999999999993</v>
      </c>
      <c r="E93" s="61">
        <f t="shared" si="116"/>
        <v>3616</v>
      </c>
      <c r="F93" s="62">
        <f t="shared" si="116"/>
        <v>128</v>
      </c>
      <c r="G93" s="61">
        <f t="shared" si="116"/>
        <v>37</v>
      </c>
      <c r="H93" s="61">
        <f t="shared" si="116"/>
        <v>567.19000000000005</v>
      </c>
      <c r="I93" s="62">
        <f t="shared" si="116"/>
        <v>12</v>
      </c>
      <c r="J93" s="61">
        <f t="shared" si="116"/>
        <v>8.1999999999999993</v>
      </c>
      <c r="K93" s="60" t="s">
        <v>21</v>
      </c>
      <c r="L93" s="60" t="s">
        <v>22</v>
      </c>
      <c r="M93" s="60">
        <v>3</v>
      </c>
      <c r="N93" s="28" t="s">
        <v>58</v>
      </c>
      <c r="O93" s="53">
        <f>AVERAGE(N11:N15)</f>
        <v>750.4</v>
      </c>
      <c r="P93" s="54">
        <f>_xlfn.STDEV.S(N11:N15)</f>
        <v>0.89442719099991586</v>
      </c>
      <c r="Q93" s="55">
        <f t="shared" ref="Q93:Q97" si="117">(P93/O93)*100</f>
        <v>0.11919338899252611</v>
      </c>
      <c r="R93" s="53">
        <f>AVERAGE(O11:O15)</f>
        <v>5426.9</v>
      </c>
      <c r="S93" s="54">
        <f>_xlfn.STDEV.S(O11:O15)</f>
        <v>6.4845971347493903</v>
      </c>
      <c r="T93" s="55">
        <f t="shared" ref="T93:T106" si="118">(S93/R93)*100</f>
        <v>0.11948989542371134</v>
      </c>
      <c r="U93" s="56">
        <f>AVERAGE(P11:P15)</f>
        <v>16708.8</v>
      </c>
      <c r="V93" s="57">
        <f>_xlfn.STDEV.S(P11:P15)</f>
        <v>39.802009999496256</v>
      </c>
      <c r="W93" s="55">
        <f t="shared" ref="W93:W105" si="119">(V93/U93)*100</f>
        <v>0.23820986545710199</v>
      </c>
      <c r="X93" s="56">
        <f>AVERAGE(Q11:Q15)</f>
        <v>17339.19369435832</v>
      </c>
      <c r="Y93" s="57">
        <f>_xlfn.STDEV.S(Q11:Q15)</f>
        <v>41.36734800943902</v>
      </c>
      <c r="Z93" s="55">
        <f t="shared" ref="Z93:Z97" si="120">(Y93/X93)*100</f>
        <v>0.23857711459154399</v>
      </c>
      <c r="AA93" s="34">
        <f>AVERAGE(R11:R15)</f>
        <v>756</v>
      </c>
      <c r="AB93" s="35">
        <f>_xlfn.STDEV.S(R11:R15)</f>
        <v>0</v>
      </c>
      <c r="AC93" s="36">
        <f t="shared" ref="AC93:AC97" si="121">(AB93/AA93)*100</f>
        <v>0</v>
      </c>
      <c r="AD93" s="34">
        <f>AVERAGE(S11:S15)</f>
        <v>5467.3919999999998</v>
      </c>
      <c r="AE93" s="35">
        <f>_xlfn.STDEV.S(S11:S15)</f>
        <v>0</v>
      </c>
      <c r="AF93" s="36">
        <f t="shared" ref="AF93:AF96" si="122">(AE93/AD93)*100</f>
        <v>0</v>
      </c>
      <c r="AG93" s="37">
        <f>AVERAGE((T11:T15))</f>
        <v>16954.656336007007</v>
      </c>
      <c r="AH93" s="38">
        <f>_xlfn.STDEV.S(T11:T15)</f>
        <v>0</v>
      </c>
      <c r="AI93" s="39">
        <f t="shared" ref="AI93:AI96" si="123">(AH93/AG93)*100</f>
        <v>0</v>
      </c>
      <c r="AJ93" s="37">
        <f>AVERAGE((U11:U15))</f>
        <v>17598.933276775275</v>
      </c>
      <c r="AK93" s="38">
        <f>_xlfn.STDEV.S(U11:U15)</f>
        <v>0</v>
      </c>
      <c r="AL93" s="39">
        <f t="shared" ref="AL93:AL96" si="124">(AK93/AJ93)*100</f>
        <v>0</v>
      </c>
      <c r="AM93" s="46">
        <f>AVERAGE((V11:V15))</f>
        <v>749.1</v>
      </c>
      <c r="AN93" s="47">
        <f>_xlfn.STDEV.S(V11:V15)</f>
        <v>0</v>
      </c>
      <c r="AO93" s="48">
        <f t="shared" ref="AO93:AO96" si="125">(AN93/AM93)*100</f>
        <v>0</v>
      </c>
      <c r="AP93" s="46">
        <f>AVERAGE((W11:W15))</f>
        <v>5417.4912000000004</v>
      </c>
      <c r="AQ93" s="47">
        <f>_xlfn.STDEV.S(W11:W15)</f>
        <v>0</v>
      </c>
      <c r="AR93" s="48">
        <f t="shared" ref="AR93:AR96" si="126">(AQ93/AP93)*100</f>
        <v>0</v>
      </c>
      <c r="AS93" s="46">
        <f>AVERAGE((X11:X15))</f>
        <v>16646.578931549309</v>
      </c>
      <c r="AT93" s="96">
        <f>_xlfn.STDEV.S(X11:X15)</f>
        <v>0</v>
      </c>
      <c r="AU93" s="97">
        <f t="shared" ref="AU93:AU96" si="127">(AT93/AS93)*100</f>
        <v>0</v>
      </c>
      <c r="AV93" s="46">
        <f>AVERAGE((Y11:Y15))</f>
        <v>17279.148930948184</v>
      </c>
      <c r="AW93" s="96">
        <f>_xlfn.STDEV.S(Y11:Y15)</f>
        <v>0</v>
      </c>
      <c r="AX93" s="97">
        <f t="shared" ref="AX93:AX96" si="128">(AW93/AV93)*100</f>
        <v>0</v>
      </c>
    </row>
    <row r="94" spans="2:50" ht="15" thickBot="1">
      <c r="C94" s="60" t="str">
        <f>C16</f>
        <v>L10</v>
      </c>
      <c r="D94" s="100">
        <f t="shared" ref="D94:J94" si="129">D16</f>
        <v>10.816000000000001</v>
      </c>
      <c r="E94" s="61">
        <f t="shared" si="129"/>
        <v>3617</v>
      </c>
      <c r="F94" s="62">
        <f t="shared" si="129"/>
        <v>129</v>
      </c>
      <c r="G94" s="61">
        <f t="shared" si="129"/>
        <v>39</v>
      </c>
      <c r="H94" s="61">
        <f t="shared" si="129"/>
        <v>594.37954134188328</v>
      </c>
      <c r="I94" s="62">
        <f t="shared" si="129"/>
        <v>12</v>
      </c>
      <c r="J94" s="61">
        <f t="shared" si="129"/>
        <v>7.5</v>
      </c>
      <c r="K94" s="60" t="s">
        <v>21</v>
      </c>
      <c r="L94" s="60" t="s">
        <v>22</v>
      </c>
      <c r="M94" s="60">
        <v>2</v>
      </c>
      <c r="N94" s="28" t="s">
        <v>59</v>
      </c>
      <c r="O94" s="53">
        <f>AVERAGE(N16:N20)</f>
        <v>705</v>
      </c>
      <c r="P94" s="54">
        <f>_xlfn.STDEV.S(N16:N20)</f>
        <v>0.70710678118654757</v>
      </c>
      <c r="Q94" s="55">
        <f t="shared" si="117"/>
        <v>0.10029883421085781</v>
      </c>
      <c r="R94" s="53">
        <f>AVERAGE(O16:O20)</f>
        <v>5099.9800000000005</v>
      </c>
      <c r="S94" s="54">
        <f>_xlfn.STDEV.S(O16:O20)</f>
        <v>5.12659731205797</v>
      </c>
      <c r="T94" s="55">
        <f t="shared" si="118"/>
        <v>0.1005219101262744</v>
      </c>
      <c r="U94" s="56">
        <f>AVERAGE(P16:P20)</f>
        <v>15460</v>
      </c>
      <c r="V94" s="57">
        <f>_xlfn.STDEV.S(P16:P20)</f>
        <v>31.11269837220809</v>
      </c>
      <c r="W94" s="55">
        <f t="shared" si="119"/>
        <v>0.20124643190302774</v>
      </c>
      <c r="X94" s="56">
        <f>AVERAGE(Q16:Q20)</f>
        <v>16155.326341889324</v>
      </c>
      <c r="Y94" s="57">
        <f>_xlfn.STDEV.S(Q16:Q20)</f>
        <v>32.40718677699563</v>
      </c>
      <c r="Z94" s="55">
        <f t="shared" si="120"/>
        <v>0.20059753725287913</v>
      </c>
      <c r="AA94" s="34">
        <f>AVERAGE(R16:R20)</f>
        <v>712</v>
      </c>
      <c r="AB94" s="35">
        <f>_xlfn.STDEV.S(R16:R20)</f>
        <v>0</v>
      </c>
      <c r="AC94" s="36">
        <f t="shared" si="121"/>
        <v>0</v>
      </c>
      <c r="AD94" s="34">
        <f>AVERAGE(S16:S20)</f>
        <v>5150.6080000000002</v>
      </c>
      <c r="AE94" s="35">
        <f>_xlfn.STDEV.S(S16:S20)</f>
        <v>0</v>
      </c>
      <c r="AF94" s="36">
        <f t="shared" si="122"/>
        <v>0</v>
      </c>
      <c r="AG94" s="37">
        <f>AVERAGE((T16:T20))</f>
        <v>15768.153847400517</v>
      </c>
      <c r="AH94" s="38">
        <f>_xlfn.STDEV.S(T16:T20)</f>
        <v>0</v>
      </c>
      <c r="AI94" s="39">
        <f t="shared" si="123"/>
        <v>0</v>
      </c>
      <c r="AJ94" s="37">
        <f>AVERAGE((U16:U20))</f>
        <v>16477.720770533539</v>
      </c>
      <c r="AK94" s="38">
        <f>_xlfn.STDEV.S(U16:U20)</f>
        <v>0</v>
      </c>
      <c r="AL94" s="39">
        <f t="shared" si="124"/>
        <v>0</v>
      </c>
      <c r="AM94" s="46">
        <f>AVERAGE((V16:V20))</f>
        <v>702.8</v>
      </c>
      <c r="AN94" s="47">
        <f>_xlfn.STDEV.S(V16:V20)</f>
        <v>0</v>
      </c>
      <c r="AO94" s="48">
        <f t="shared" si="125"/>
        <v>0</v>
      </c>
      <c r="AP94" s="46">
        <f>AVERAGE((W16:W20))</f>
        <v>5084.0551999999998</v>
      </c>
      <c r="AQ94" s="47">
        <f>_xlfn.STDEV.S(W16:W20)</f>
        <v>0</v>
      </c>
      <c r="AR94" s="48">
        <f t="shared" si="126"/>
        <v>0</v>
      </c>
      <c r="AS94" s="46">
        <f>AVERAGE((X16:X20))</f>
        <v>15363.294901674002</v>
      </c>
      <c r="AT94" s="96">
        <f>_xlfn.STDEV.S(X16:X20)</f>
        <v>0</v>
      </c>
      <c r="AU94" s="97">
        <f t="shared" si="127"/>
        <v>0</v>
      </c>
      <c r="AV94" s="46">
        <f>AVERAGE((Y16:Y20))</f>
        <v>16054.643172249333</v>
      </c>
      <c r="AW94" s="96">
        <f>_xlfn.STDEV.S(Y16:Y20)</f>
        <v>0</v>
      </c>
      <c r="AX94" s="97">
        <f t="shared" si="128"/>
        <v>0</v>
      </c>
    </row>
    <row r="95" spans="2:50" ht="15" thickBot="1">
      <c r="C95" s="60" t="str">
        <f>C21</f>
        <v>L22</v>
      </c>
      <c r="D95" s="100">
        <f t="shared" ref="D95:J95" si="130">D21</f>
        <v>9.3919999999999995</v>
      </c>
      <c r="E95" s="61">
        <f t="shared" si="130"/>
        <v>3618</v>
      </c>
      <c r="F95" s="62">
        <f t="shared" si="130"/>
        <v>129</v>
      </c>
      <c r="G95" s="61">
        <f t="shared" si="130"/>
        <v>40</v>
      </c>
      <c r="H95" s="61">
        <f t="shared" si="130"/>
        <v>503.08</v>
      </c>
      <c r="I95" s="62">
        <f t="shared" si="130"/>
        <v>12</v>
      </c>
      <c r="J95" s="61">
        <f t="shared" si="130"/>
        <v>6.8</v>
      </c>
      <c r="K95" s="60" t="s">
        <v>21</v>
      </c>
      <c r="L95" s="60" t="s">
        <v>22</v>
      </c>
      <c r="M95" s="60">
        <v>3</v>
      </c>
      <c r="N95" s="28" t="s">
        <v>60</v>
      </c>
      <c r="O95" s="53">
        <f>AVERAGE(N21:N25)</f>
        <v>730.8</v>
      </c>
      <c r="P95" s="54">
        <f>_xlfn.STDEV.S(N21:N25)</f>
        <v>1.0954451150103324</v>
      </c>
      <c r="Q95" s="55">
        <f t="shared" si="117"/>
        <v>0.14989670429807503</v>
      </c>
      <c r="R95" s="53">
        <f>AVERAGE(O21:O25)</f>
        <v>5288.1</v>
      </c>
      <c r="S95" s="54">
        <f>_xlfn.STDEV.S(O21:O25)</f>
        <v>7.9419770838249084</v>
      </c>
      <c r="T95" s="55">
        <f t="shared" si="118"/>
        <v>0.15018583392569937</v>
      </c>
      <c r="U95" s="56">
        <f>AVERAGE(P21:P24)</f>
        <v>14075.5</v>
      </c>
      <c r="V95" s="57">
        <f>_xlfn.STDEV.S(P21:P24)</f>
        <v>44.455970727601184</v>
      </c>
      <c r="W95" s="55">
        <f t="shared" si="119"/>
        <v>0.31583937144400687</v>
      </c>
      <c r="X95" s="56">
        <f>AVERAGE(Q21:Q25)</f>
        <v>14799.524651938433</v>
      </c>
      <c r="Y95" s="57">
        <f>_xlfn.STDEV.S(Q21:Q25)</f>
        <v>44.380061945584977</v>
      </c>
      <c r="Z95" s="55">
        <f t="shared" si="120"/>
        <v>0.29987491483229567</v>
      </c>
      <c r="AA95" s="34">
        <f>AVERAGE(R21:R25)</f>
        <v>737</v>
      </c>
      <c r="AB95" s="35">
        <f>_xlfn.STDEV.S(R21:R25)</f>
        <v>0</v>
      </c>
      <c r="AC95" s="36">
        <f t="shared" si="121"/>
        <v>0</v>
      </c>
      <c r="AD95" s="34">
        <f>AVERAGE(S21:S25)</f>
        <v>5332.9319999999998</v>
      </c>
      <c r="AE95" s="35">
        <f>_xlfn.STDEV.S(S21:S25)</f>
        <v>0</v>
      </c>
      <c r="AF95" s="36">
        <f t="shared" si="122"/>
        <v>0</v>
      </c>
      <c r="AG95" s="37">
        <f>AVERAGE((T21:T25))</f>
        <v>14307.677562559202</v>
      </c>
      <c r="AH95" s="38">
        <f>_xlfn.STDEV.S(T21:T25)</f>
        <v>2.0336919783401661E-12</v>
      </c>
      <c r="AI95" s="39">
        <f t="shared" si="123"/>
        <v>1.4213990841266915E-14</v>
      </c>
      <c r="AJ95" s="37">
        <f>AVERAGE((U21:U25))</f>
        <v>15051.676795812276</v>
      </c>
      <c r="AK95" s="38">
        <f>_xlfn.STDEV.S(U21:U25)</f>
        <v>2.0336919783401661E-12</v>
      </c>
      <c r="AL95" s="39">
        <f t="shared" si="124"/>
        <v>1.3511398138086422E-14</v>
      </c>
      <c r="AM95" s="46">
        <f>AVERAGE((V21:V25))</f>
        <v>730.6</v>
      </c>
      <c r="AN95" s="47">
        <f>_xlfn.STDEV.S(V21:V25)</f>
        <v>0</v>
      </c>
      <c r="AO95" s="48">
        <f t="shared" si="125"/>
        <v>0</v>
      </c>
      <c r="AP95" s="46">
        <f>AVERAGE((W21:W25))</f>
        <v>5286.6216000000004</v>
      </c>
      <c r="AQ95" s="47">
        <f>_xlfn.STDEV.S(W21:W25)</f>
        <v>0</v>
      </c>
      <c r="AR95" s="48">
        <f t="shared" si="126"/>
        <v>0</v>
      </c>
      <c r="AS95" s="46">
        <f>AVERAGE((X21:X25))</f>
        <v>14060.264944053366</v>
      </c>
      <c r="AT95" s="96">
        <f>_xlfn.STDEV.S(X21:X25)</f>
        <v>0</v>
      </c>
      <c r="AU95" s="97">
        <f t="shared" si="127"/>
        <v>0</v>
      </c>
      <c r="AV95" s="46">
        <f>AVERAGE((Y21:Y25))</f>
        <v>14791.398721144142</v>
      </c>
      <c r="AW95" s="96">
        <f>_xlfn.STDEV.S(Y21:Y25)</f>
        <v>0</v>
      </c>
      <c r="AX95" s="97">
        <f t="shared" si="128"/>
        <v>0</v>
      </c>
    </row>
    <row r="96" spans="2:50" ht="15" thickBot="1">
      <c r="C96" s="60" t="str">
        <f>C26</f>
        <v>L29</v>
      </c>
      <c r="D96" s="100">
        <f t="shared" ref="D96:J96" si="131">D26</f>
        <v>9.0579999999999998</v>
      </c>
      <c r="E96" s="61">
        <f t="shared" si="131"/>
        <v>3611</v>
      </c>
      <c r="F96" s="62">
        <f t="shared" si="131"/>
        <v>129</v>
      </c>
      <c r="G96" s="61">
        <f t="shared" si="131"/>
        <v>39</v>
      </c>
      <c r="H96" s="61">
        <f t="shared" si="131"/>
        <v>489.6</v>
      </c>
      <c r="I96" s="62">
        <f t="shared" si="131"/>
        <v>12</v>
      </c>
      <c r="J96" s="61">
        <f t="shared" si="131"/>
        <v>7</v>
      </c>
      <c r="K96" s="60" t="s">
        <v>21</v>
      </c>
      <c r="L96" s="60" t="s">
        <v>22</v>
      </c>
      <c r="M96" s="61">
        <v>2</v>
      </c>
      <c r="N96" s="83" t="s">
        <v>61</v>
      </c>
      <c r="O96" s="58">
        <f>AVERAGE(N26:N30)</f>
        <v>717.45999999999992</v>
      </c>
      <c r="P96" s="59">
        <f>_xlfn.STDEV.S(N26:N30)</f>
        <v>0.56833088953529409</v>
      </c>
      <c r="Q96" s="55">
        <f t="shared" si="117"/>
        <v>7.9214296202616746E-2</v>
      </c>
      <c r="R96" s="58">
        <f>AVERAGE(O26:O30)</f>
        <v>5181.5200000000004</v>
      </c>
      <c r="S96" s="59">
        <f>_xlfn.STDEV.S(O26:O30)</f>
        <v>4.131827682757149</v>
      </c>
      <c r="T96" s="55">
        <f t="shared" si="118"/>
        <v>7.9741614096966701E-2</v>
      </c>
      <c r="U96" s="56">
        <f>AVERAGE(P26:P30)</f>
        <v>13386.2</v>
      </c>
      <c r="V96" s="57">
        <f>_xlfn.STDEV.S(P26:P30)</f>
        <v>21.147103820618085</v>
      </c>
      <c r="W96" s="55">
        <f t="shared" si="119"/>
        <v>0.15797690024516356</v>
      </c>
      <c r="X96" s="56">
        <f>AVERAGE(Q26:Q30)</f>
        <v>13801.976410016383</v>
      </c>
      <c r="Y96" s="57">
        <f>_xlfn.STDEV.S(Q26:Q30)</f>
        <v>21.864254012109228</v>
      </c>
      <c r="Z96" s="55">
        <f t="shared" si="120"/>
        <v>0.15841393553058011</v>
      </c>
      <c r="AA96" s="40">
        <f>AVERAGE(R26:R30)</f>
        <v>722</v>
      </c>
      <c r="AB96" s="41">
        <f>_xlfn.STDEV.S(R26:R30)</f>
        <v>0</v>
      </c>
      <c r="AC96" s="42">
        <f t="shared" si="121"/>
        <v>0</v>
      </c>
      <c r="AD96" s="34">
        <f>AVERAGE(S26:S30)</f>
        <v>5214.2840000000006</v>
      </c>
      <c r="AE96" s="35">
        <f>_xlfn.STDEV.S(S26:S30)</f>
        <v>0</v>
      </c>
      <c r="AF96" s="36">
        <f t="shared" si="122"/>
        <v>0</v>
      </c>
      <c r="AG96" s="37">
        <f>AVERAGE((T26:T30))</f>
        <v>13311.615736948379</v>
      </c>
      <c r="AH96" s="38">
        <f>_xlfn.STDEV.S(T26:T30)</f>
        <v>0</v>
      </c>
      <c r="AI96" s="39">
        <f t="shared" si="123"/>
        <v>0</v>
      </c>
      <c r="AJ96" s="37">
        <f>AVERAGE((U26:U30))</f>
        <v>13977.196523795801</v>
      </c>
      <c r="AK96" s="38">
        <f>_xlfn.STDEV.S(U26:U30)</f>
        <v>2.0336919783401661E-12</v>
      </c>
      <c r="AL96" s="39">
        <f t="shared" si="124"/>
        <v>1.4550070716097182E-14</v>
      </c>
      <c r="AM96" s="46">
        <f>AVERAGE((V26:V30))</f>
        <v>721.3</v>
      </c>
      <c r="AN96" s="49">
        <f>_xlfn.STDEV.S(V26:V30)</f>
        <v>0</v>
      </c>
      <c r="AO96" s="50">
        <f t="shared" si="125"/>
        <v>0</v>
      </c>
      <c r="AP96" s="46">
        <f>AVERAGE((W26:W30))</f>
        <v>5209.2286000000004</v>
      </c>
      <c r="AQ96" s="49">
        <f>_xlfn.STDEV.S(W26:W30)</f>
        <v>0</v>
      </c>
      <c r="AR96" s="50">
        <f t="shared" si="126"/>
        <v>0</v>
      </c>
      <c r="AS96" s="46">
        <f>AVERAGE((X26:X30))</f>
        <v>13285.816252415574</v>
      </c>
      <c r="AT96" s="98">
        <f>_xlfn.STDEV.S(X26:X30)</f>
        <v>2.0336919783401661E-12</v>
      </c>
      <c r="AU96" s="99">
        <f t="shared" si="127"/>
        <v>1.530724149500719E-14</v>
      </c>
      <c r="AV96" s="46">
        <f>AVERAGE((Y26:Y30))</f>
        <v>13950.107065036354</v>
      </c>
      <c r="AW96" s="98">
        <f>_xlfn.STDEV.S(Y26:Y30)</f>
        <v>0</v>
      </c>
      <c r="AX96" s="99">
        <f t="shared" si="128"/>
        <v>0</v>
      </c>
    </row>
    <row r="97" spans="3:50" ht="15" thickBot="1">
      <c r="C97" s="60" t="str">
        <f>C31</f>
        <v>L20</v>
      </c>
      <c r="D97" s="100">
        <f t="shared" ref="D97:J97" si="132">D31</f>
        <v>9.2089999999999996</v>
      </c>
      <c r="E97" s="61">
        <f t="shared" si="132"/>
        <v>3619</v>
      </c>
      <c r="F97" s="62">
        <f t="shared" si="132"/>
        <v>128</v>
      </c>
      <c r="G97" s="61">
        <f t="shared" si="132"/>
        <v>40</v>
      </c>
      <c r="H97" s="61">
        <f t="shared" si="132"/>
        <v>497</v>
      </c>
      <c r="I97" s="62">
        <f t="shared" si="132"/>
        <v>12</v>
      </c>
      <c r="J97" s="61">
        <f t="shared" si="132"/>
        <v>7.3</v>
      </c>
      <c r="K97" s="60" t="s">
        <v>21</v>
      </c>
      <c r="L97" s="60" t="s">
        <v>22</v>
      </c>
      <c r="M97" s="61">
        <v>3</v>
      </c>
      <c r="N97" s="83" t="s">
        <v>62</v>
      </c>
      <c r="O97" s="58">
        <f>AVERAGE(N31:N35)</f>
        <v>746.6</v>
      </c>
      <c r="P97" s="54">
        <f>_xlfn.STDEV.S(N31:N35)</f>
        <v>1.4747881203752626</v>
      </c>
      <c r="Q97" s="55">
        <f t="shared" si="117"/>
        <v>0.19753390307731886</v>
      </c>
      <c r="R97" s="58">
        <f>AVERAGE(O31:O35)</f>
        <v>5403.8799999999992</v>
      </c>
      <c r="S97" s="54">
        <f>_xlfn.STDEV.S(O31:O35)</f>
        <v>10.67272223942868</v>
      </c>
      <c r="T97" s="55">
        <f t="shared" si="118"/>
        <v>0.19750109623878917</v>
      </c>
      <c r="U97" s="56">
        <f>AVERAGE(P31:P35)</f>
        <v>14513.2</v>
      </c>
      <c r="V97" s="57">
        <f>_xlfn.STDEV.S(P31:P35)</f>
        <v>57.364623244644434</v>
      </c>
      <c r="W97" s="55">
        <f t="shared" si="119"/>
        <v>0.39525827002070135</v>
      </c>
      <c r="X97" s="56">
        <f>AVERAGE(Q31:Q35)</f>
        <v>15195.589569543412</v>
      </c>
      <c r="Y97" s="57">
        <f>_xlfn.STDEV.S(Q11:Q15)</f>
        <v>41.36734800943902</v>
      </c>
      <c r="Z97" s="55">
        <f t="shared" si="120"/>
        <v>0.27223259630775881</v>
      </c>
      <c r="AA97" s="34">
        <f>AVERAGE(R31:R35)</f>
        <v>752</v>
      </c>
      <c r="AB97" s="35">
        <f>_xlfn.STDEV.S(R31:R35)</f>
        <v>0</v>
      </c>
      <c r="AC97" s="36">
        <f t="shared" si="121"/>
        <v>0</v>
      </c>
      <c r="AD97" s="34">
        <f>AVERAGE((S31:S35))</f>
        <v>5442.9760000000006</v>
      </c>
      <c r="AE97" s="35">
        <f>_xlfn.STDEV.S((S31:S35))</f>
        <v>0</v>
      </c>
      <c r="AF97" s="36">
        <f>(AE97/AD97)*100</f>
        <v>0</v>
      </c>
      <c r="AG97" s="37">
        <f>AVERAGE((T31:T35))</f>
        <v>14724.115905078273</v>
      </c>
      <c r="AH97" s="38">
        <f>_xlfn.STDEV.S(T31:T35)</f>
        <v>0</v>
      </c>
      <c r="AI97" s="39">
        <f>(AH97/AG97)*100</f>
        <v>0</v>
      </c>
      <c r="AJ97" s="37">
        <f>AVERAGE((U31:U35))</f>
        <v>15416.149352616951</v>
      </c>
      <c r="AK97" s="38">
        <f>_xlfn.STDEV.S(U31:U35)</f>
        <v>0</v>
      </c>
      <c r="AL97" s="39">
        <f>(AK97/AJ97)*100</f>
        <v>0</v>
      </c>
      <c r="AM97" s="46">
        <f>AVERAGE((V31:V35))</f>
        <v>749.1</v>
      </c>
      <c r="AN97" s="47">
        <f>_xlfn.STDEV.S(V31:V35)</f>
        <v>0</v>
      </c>
      <c r="AO97" s="48">
        <f>(AN97/AM97)*100</f>
        <v>0</v>
      </c>
      <c r="AP97" s="46">
        <f>AVERAGE((W31:W35))</f>
        <v>5421.9858000000004</v>
      </c>
      <c r="AQ97" s="47">
        <f>_xlfn.STDEV.S(W31:W35)</f>
        <v>0</v>
      </c>
      <c r="AR97" s="48">
        <f>(AQ97/AP97)*100</f>
        <v>0</v>
      </c>
      <c r="AS97" s="46">
        <f>AVERAGE((X31:X35))</f>
        <v>14610.771217654619</v>
      </c>
      <c r="AT97" s="96">
        <f>_xlfn.STDEV.S(X31:X35)</f>
        <v>0</v>
      </c>
      <c r="AU97" s="97">
        <f>(AT97/AS97)*100</f>
        <v>0</v>
      </c>
      <c r="AV97" s="46">
        <f>AVERAGE((Y31:Y35))</f>
        <v>15297.477464884385</v>
      </c>
      <c r="AW97" s="96">
        <f>_xlfn.STDEV.S(Y31:Y35)</f>
        <v>0</v>
      </c>
      <c r="AX97" s="97">
        <f>(AW97/AV97)*100</f>
        <v>0</v>
      </c>
    </row>
    <row r="98" spans="3:50" ht="15" thickBot="1">
      <c r="C98" s="60" t="str">
        <f>C36</f>
        <v>L15</v>
      </c>
      <c r="D98" s="100">
        <f t="shared" ref="D98:J98" si="133">D36</f>
        <v>10.285</v>
      </c>
      <c r="E98" s="61">
        <f t="shared" si="133"/>
        <v>3614</v>
      </c>
      <c r="F98" s="62">
        <f t="shared" si="133"/>
        <v>127</v>
      </c>
      <c r="G98" s="61">
        <f t="shared" si="133"/>
        <v>37</v>
      </c>
      <c r="H98" s="61">
        <f t="shared" si="133"/>
        <v>606.63</v>
      </c>
      <c r="I98" s="62">
        <f t="shared" si="133"/>
        <v>12</v>
      </c>
      <c r="J98" s="61">
        <f t="shared" si="133"/>
        <v>9.5299999999999994</v>
      </c>
      <c r="K98" s="60" t="s">
        <v>21</v>
      </c>
      <c r="L98" s="60" t="s">
        <v>22</v>
      </c>
      <c r="M98" s="61">
        <v>2</v>
      </c>
      <c r="N98" s="83" t="s">
        <v>63</v>
      </c>
      <c r="O98" s="58">
        <f>AVERAGE(N36:N40)</f>
        <v>724.5200000000001</v>
      </c>
      <c r="P98" s="54">
        <f>_xlfn.STDEV.S(N36:N40)</f>
        <v>0.84083292038312241</v>
      </c>
      <c r="Q98" s="55">
        <f t="shared" ref="Q98:Q106" si="134">(P98/O98)*100</f>
        <v>0.11605379014839098</v>
      </c>
      <c r="R98" s="58">
        <f>AVERAGE(O36:O40)</f>
        <v>5236.7800000000007</v>
      </c>
      <c r="S98" s="54">
        <f>_xlfn.STDEV.S(O36:O40)</f>
        <v>6.0755246687013011</v>
      </c>
      <c r="T98" s="55">
        <f t="shared" si="118"/>
        <v>0.11601641979806868</v>
      </c>
      <c r="U98" s="56">
        <f>AVERAGE(P36:P40)</f>
        <v>16608.599999999999</v>
      </c>
      <c r="V98" s="57">
        <f>_xlfn.STDEV.S(P36:P40)</f>
        <v>38.785306496146191</v>
      </c>
      <c r="W98" s="55">
        <f t="shared" si="119"/>
        <v>0.23352544161546543</v>
      </c>
      <c r="X98" s="56">
        <f>AVERAGE(Q36:Q40)</f>
        <v>17047.39926095344</v>
      </c>
      <c r="Y98" s="57">
        <f>_xlfn.STDEV.S(Q16:Q20)</f>
        <v>32.40718677699563</v>
      </c>
      <c r="Z98" s="55">
        <f t="shared" ref="Z98:Z106" si="135">(Y98/X98)*100</f>
        <v>0.19010047386655232</v>
      </c>
      <c r="AA98" s="34">
        <f>AVERAGE(R36:R40)</f>
        <v>732</v>
      </c>
      <c r="AB98" s="35">
        <f>_xlfn.STDEV.S(R36:R40)</f>
        <v>0</v>
      </c>
      <c r="AC98" s="36">
        <f t="shared" ref="AC98:AC106" si="136">(AB98/AA98)*100</f>
        <v>0</v>
      </c>
      <c r="AD98" s="34">
        <f>AVERAGE(S36:S40)</f>
        <v>5290.8959999999997</v>
      </c>
      <c r="AE98" s="35">
        <f>_xlfn.STDEV.S(S36:S40)</f>
        <v>0</v>
      </c>
      <c r="AF98" s="36">
        <f t="shared" ref="AF98:AF101" si="137">(AE98/AD98)*100</f>
        <v>0</v>
      </c>
      <c r="AG98" s="37">
        <f>AVERAGE((T36:T40))</f>
        <v>16981.745728290669</v>
      </c>
      <c r="AH98" s="38">
        <f>_xlfn.STDEV.S(T36:T40)</f>
        <v>0</v>
      </c>
      <c r="AI98" s="39">
        <f t="shared" ref="AI98:AI101" si="138">(AH98/AG98)*100</f>
        <v>0</v>
      </c>
      <c r="AJ98" s="37">
        <f>AVERAGE((U36:U40))</f>
        <v>17401.19484777945</v>
      </c>
      <c r="AK98" s="38">
        <f>_xlfn.STDEV.S(U36:U40)</f>
        <v>0</v>
      </c>
      <c r="AL98" s="39">
        <f t="shared" ref="AL98:AL101" si="139">(AK98/AJ98)*100</f>
        <v>0</v>
      </c>
      <c r="AM98" s="46">
        <f>AVERAGE((V36:V40))</f>
        <v>730.6</v>
      </c>
      <c r="AN98" s="47">
        <f>_xlfn.STDEV.S(V36:V40)</f>
        <v>0</v>
      </c>
      <c r="AO98" s="48">
        <f t="shared" ref="AO98:AO101" si="140">(AN98/AM98)*100</f>
        <v>0</v>
      </c>
      <c r="AP98" s="46">
        <f>AVERAGE((W36:W40))</f>
        <v>5280.7767999999996</v>
      </c>
      <c r="AQ98" s="47">
        <f>_xlfn.STDEV.S(W36:W40)</f>
        <v>0</v>
      </c>
      <c r="AR98" s="48">
        <f t="shared" ref="AR98:AR101" si="141">(AQ98/AP98)*100</f>
        <v>0</v>
      </c>
      <c r="AS98" s="46">
        <f>AVERAGE((X36:X40))</f>
        <v>16916.850348794644</v>
      </c>
      <c r="AT98" s="96">
        <f>_xlfn.STDEV.S(X36:X40)</f>
        <v>0</v>
      </c>
      <c r="AU98" s="97">
        <f t="shared" ref="AU98:AU101" si="142">(AT98/AS98)*100</f>
        <v>0</v>
      </c>
      <c r="AV98" s="46">
        <f>AVERAGE((Y36:Y40))</f>
        <v>17334.696552409874</v>
      </c>
      <c r="AW98" s="96">
        <f>_xlfn.STDEV.S(Y36:Y40)</f>
        <v>0</v>
      </c>
      <c r="AX98" s="97">
        <f t="shared" ref="AX98:AX101" si="143">(AW98/AV98)*100</f>
        <v>0</v>
      </c>
    </row>
    <row r="99" spans="3:50" ht="15" thickBot="1">
      <c r="C99" s="60" t="str">
        <f>C41</f>
        <v>L7</v>
      </c>
      <c r="D99" s="100">
        <f t="shared" ref="D99:J99" si="144">D41</f>
        <v>10.14</v>
      </c>
      <c r="E99" s="61">
        <f t="shared" si="144"/>
        <v>3619</v>
      </c>
      <c r="F99" s="62">
        <f t="shared" si="144"/>
        <v>128</v>
      </c>
      <c r="G99" s="61">
        <f t="shared" si="144"/>
        <v>38</v>
      </c>
      <c r="H99" s="61">
        <f t="shared" si="144"/>
        <v>576.04</v>
      </c>
      <c r="I99" s="62">
        <f t="shared" si="144"/>
        <v>12</v>
      </c>
      <c r="J99" s="61">
        <f t="shared" si="144"/>
        <v>7.8</v>
      </c>
      <c r="K99" s="60" t="s">
        <v>21</v>
      </c>
      <c r="L99" s="60" t="s">
        <v>22</v>
      </c>
      <c r="M99" s="61">
        <v>3</v>
      </c>
      <c r="N99" s="83" t="s">
        <v>64</v>
      </c>
      <c r="O99" s="58">
        <f>AVERAGE(N41:N45)</f>
        <v>793.92000000000007</v>
      </c>
      <c r="P99" s="54">
        <f>_xlfn.STDEV.S(N41:N45)</f>
        <v>0.37013511046644232</v>
      </c>
      <c r="Q99" s="55">
        <f t="shared" si="134"/>
        <v>4.6621210004338255E-2</v>
      </c>
      <c r="R99" s="58">
        <f>AVERAGE(O41:O45)</f>
        <v>5746.42</v>
      </c>
      <c r="S99" s="54">
        <f>_xlfn.STDEV.S(O41:O45)</f>
        <v>2.5655408786451277</v>
      </c>
      <c r="T99" s="55">
        <f t="shared" si="118"/>
        <v>4.4645899162350254E-2</v>
      </c>
      <c r="U99" s="56">
        <f>AVERAGE(P41:P45)</f>
        <v>19021.400000000001</v>
      </c>
      <c r="V99" s="57">
        <f>_xlfn.STDEV.S(P41:P45)</f>
        <v>16.994116628998405</v>
      </c>
      <c r="W99" s="55">
        <f t="shared" si="119"/>
        <v>8.9342091691454906E-2</v>
      </c>
      <c r="X99" s="56">
        <f>AVERAGE(Q41:Q45)</f>
        <v>19820.33903163112</v>
      </c>
      <c r="Y99" s="57">
        <f>_xlfn.STDEV.S(Q21:Q25)</f>
        <v>44.380061945584977</v>
      </c>
      <c r="Z99" s="55">
        <f t="shared" si="135"/>
        <v>0.22391171954606426</v>
      </c>
      <c r="AA99" s="34">
        <f>AVERAGE(R41:R45)</f>
        <v>800</v>
      </c>
      <c r="AB99" s="35">
        <f>_xlfn.STDEV.S(R41:R45)</f>
        <v>0</v>
      </c>
      <c r="AC99" s="36">
        <f t="shared" si="136"/>
        <v>0</v>
      </c>
      <c r="AD99" s="34">
        <f>AVERAGE(S41:S45)</f>
        <v>5790.4000000000005</v>
      </c>
      <c r="AE99" s="35">
        <f>_xlfn.STDEV.S(S41:S45)</f>
        <v>0</v>
      </c>
      <c r="AF99" s="36">
        <f t="shared" si="137"/>
        <v>0</v>
      </c>
      <c r="AG99" s="37">
        <f>AVERAGE((T41:T45))</f>
        <v>19313.890873446402</v>
      </c>
      <c r="AH99" s="38">
        <f>_xlfn.STDEV.S(T41:T45)</f>
        <v>0</v>
      </c>
      <c r="AI99" s="39">
        <f t="shared" si="138"/>
        <v>0</v>
      </c>
      <c r="AJ99" s="37">
        <f>AVERAGE((U41:U45))</f>
        <v>20125.074290131153</v>
      </c>
      <c r="AK99" s="38">
        <f>_xlfn.STDEV.S(U41:U45)</f>
        <v>0</v>
      </c>
      <c r="AL99" s="39">
        <f t="shared" si="139"/>
        <v>0</v>
      </c>
      <c r="AM99" s="46">
        <f>AVERAGE((V41:V45))</f>
        <v>795.3</v>
      </c>
      <c r="AN99" s="47">
        <f>_xlfn.STDEV.S(V41:V45)</f>
        <v>0</v>
      </c>
      <c r="AO99" s="48">
        <f t="shared" si="140"/>
        <v>0</v>
      </c>
      <c r="AP99" s="46">
        <f>AVERAGE((W41:W45))</f>
        <v>5756.3814000000002</v>
      </c>
      <c r="AQ99" s="47">
        <f>_xlfn.STDEV.S(W41:W45)</f>
        <v>0</v>
      </c>
      <c r="AR99" s="48">
        <f t="shared" si="141"/>
        <v>0</v>
      </c>
      <c r="AS99" s="46">
        <f>AVERAGE((X41:X45))</f>
        <v>19087.619286698082</v>
      </c>
      <c r="AT99" s="96">
        <f>_xlfn.STDEV.S(X41:X45)</f>
        <v>0</v>
      </c>
      <c r="AU99" s="97">
        <f t="shared" si="142"/>
        <v>0</v>
      </c>
      <c r="AV99" s="46">
        <f>AVERAGE((Y41:Y45))</f>
        <v>19889.299296739402</v>
      </c>
      <c r="AW99" s="96">
        <f>_xlfn.STDEV.S(Y41:Y45)</f>
        <v>0</v>
      </c>
      <c r="AX99" s="97">
        <f t="shared" si="143"/>
        <v>0</v>
      </c>
    </row>
    <row r="100" spans="3:50" ht="15" thickBot="1">
      <c r="C100" s="60" t="str">
        <f>C46</f>
        <v>L28</v>
      </c>
      <c r="D100" s="100">
        <f t="shared" ref="D100:J100" si="145">D46</f>
        <v>8.0419999999999998</v>
      </c>
      <c r="E100" s="61">
        <f t="shared" si="145"/>
        <v>3615</v>
      </c>
      <c r="F100" s="62">
        <f t="shared" si="145"/>
        <v>127</v>
      </c>
      <c r="G100" s="61">
        <f t="shared" si="145"/>
        <v>34</v>
      </c>
      <c r="H100" s="61">
        <f t="shared" si="145"/>
        <v>515.20000000000005</v>
      </c>
      <c r="I100" s="62">
        <f t="shared" si="145"/>
        <v>12</v>
      </c>
      <c r="J100" s="61">
        <f t="shared" si="145"/>
        <v>8.76</v>
      </c>
      <c r="K100" s="60" t="s">
        <v>21</v>
      </c>
      <c r="L100" s="60" t="s">
        <v>22</v>
      </c>
      <c r="M100" s="61">
        <v>2</v>
      </c>
      <c r="N100" s="83" t="s">
        <v>65</v>
      </c>
      <c r="O100" s="58">
        <f>AVERAGE(N46:N50)</f>
        <v>734.7</v>
      </c>
      <c r="P100" s="54">
        <f>_xlfn.STDEV.S(N46:N50)</f>
        <v>9.6669540187175809</v>
      </c>
      <c r="Q100" s="55">
        <f t="shared" si="134"/>
        <v>1.3157688878069389</v>
      </c>
      <c r="R100" s="58">
        <f>AVERAGE(O46:O50)</f>
        <v>5311.8600000000006</v>
      </c>
      <c r="S100" s="54">
        <f>_xlfn.STDEV.S(O46:O50)</f>
        <v>69.896373296473612</v>
      </c>
      <c r="T100" s="55">
        <f t="shared" si="118"/>
        <v>1.3158549603429608</v>
      </c>
      <c r="U100" s="56">
        <f>AVERAGE(P46:P50)</f>
        <v>14538.8</v>
      </c>
      <c r="V100" s="57">
        <f>_xlfn.STDEV.S(P46:P50)</f>
        <v>379.28709442848162</v>
      </c>
      <c r="W100" s="55">
        <f t="shared" si="119"/>
        <v>2.6087922966715382</v>
      </c>
      <c r="X100" s="56">
        <f>AVERAGE(Q46:Q50)</f>
        <v>15009.999232772412</v>
      </c>
      <c r="Y100" s="57">
        <f>_xlfn.STDEV.S(Q26:Q30)</f>
        <v>21.864254012109228</v>
      </c>
      <c r="Z100" s="55">
        <f t="shared" si="135"/>
        <v>0.14566459113716293</v>
      </c>
      <c r="AA100" s="34">
        <f>AVERAGE(R46:R50)</f>
        <v>747</v>
      </c>
      <c r="AB100" s="35">
        <f>_xlfn.STDEV.S(R46:R50)</f>
        <v>6.1237243569579451</v>
      </c>
      <c r="AC100" s="36">
        <f t="shared" si="136"/>
        <v>0.81977568366237552</v>
      </c>
      <c r="AD100" s="34">
        <f>AVERAGE(S46:S50)</f>
        <v>5400.81</v>
      </c>
      <c r="AE100" s="35">
        <f>_xlfn.STDEV.S(S46:S50)</f>
        <v>44.274527100805869</v>
      </c>
      <c r="AF100" s="36">
        <f t="shared" si="137"/>
        <v>0.81977568366237408</v>
      </c>
      <c r="AG100" s="37">
        <f>AVERAGE((T46:T50))</f>
        <v>15028.547237565121</v>
      </c>
      <c r="AH100" s="38">
        <f>_xlfn.STDEV.S(T46:T50)</f>
        <v>245.56402282474545</v>
      </c>
      <c r="AI100" s="39">
        <f t="shared" si="138"/>
        <v>1.6339837706397693</v>
      </c>
      <c r="AJ100" s="37">
        <f>AVERAGE((U46:U50))</f>
        <v>15515.472168062232</v>
      </c>
      <c r="AK100" s="38">
        <f>_xlfn.STDEV.S(U46:U50)</f>
        <v>253.52029716426671</v>
      </c>
      <c r="AL100" s="39">
        <f t="shared" si="139"/>
        <v>1.6339837706397662</v>
      </c>
      <c r="AM100" s="46">
        <f>AVERAGE((V46:V50))</f>
        <v>736.12000000000012</v>
      </c>
      <c r="AN100" s="47">
        <f>_xlfn.STDEV.S(V46:V50)</f>
        <v>5.0390475290474912</v>
      </c>
      <c r="AO100" s="48">
        <f t="shared" si="140"/>
        <v>0.6845415868401199</v>
      </c>
      <c r="AP100" s="46">
        <f>AVERAGE((W46:W50))</f>
        <v>5322.1476000000002</v>
      </c>
      <c r="AQ100" s="47">
        <f>_xlfn.STDEV.S(W46:W50)</f>
        <v>36.432313635013422</v>
      </c>
      <c r="AR100" s="48">
        <f t="shared" si="141"/>
        <v>0.68454158684012112</v>
      </c>
      <c r="AS100" s="46">
        <f>AVERAGE((X46:X50))</f>
        <v>14593.718480773503</v>
      </c>
      <c r="AT100" s="96">
        <f>_xlfn.STDEV.S(X46:X50)</f>
        <v>199.54295424654848</v>
      </c>
      <c r="AU100" s="97">
        <f t="shared" si="142"/>
        <v>1.3673208408770965</v>
      </c>
      <c r="AV100" s="46">
        <f>AVERAGE((Y46:Y50))</f>
        <v>15066.554959550564</v>
      </c>
      <c r="AW100" s="96">
        <f>_xlfn.STDEV.S(Y46:Y50)</f>
        <v>206.00814596413741</v>
      </c>
      <c r="AX100" s="97">
        <f t="shared" si="143"/>
        <v>1.3673208408771016</v>
      </c>
    </row>
    <row r="101" spans="3:50" ht="15" thickBot="1">
      <c r="C101" s="60" t="str">
        <f>C51</f>
        <v>L8</v>
      </c>
      <c r="D101" s="100">
        <f t="shared" ref="D101:J101" si="146">D51</f>
        <v>10.728999999999999</v>
      </c>
      <c r="E101" s="61">
        <f t="shared" si="146"/>
        <v>3614</v>
      </c>
      <c r="F101" s="62">
        <f t="shared" si="146"/>
        <v>130</v>
      </c>
      <c r="G101" s="61">
        <f t="shared" si="146"/>
        <v>40</v>
      </c>
      <c r="H101" s="61">
        <f t="shared" si="146"/>
        <v>570.91</v>
      </c>
      <c r="I101" s="62">
        <f t="shared" si="146"/>
        <v>12</v>
      </c>
      <c r="J101" s="61">
        <f t="shared" si="146"/>
        <v>8.6</v>
      </c>
      <c r="K101" s="60" t="s">
        <v>21</v>
      </c>
      <c r="L101" s="60" t="s">
        <v>22</v>
      </c>
      <c r="M101" s="61">
        <v>3</v>
      </c>
      <c r="N101" s="83" t="s">
        <v>66</v>
      </c>
      <c r="O101" s="58">
        <f>AVERAGE(N51:N55)</f>
        <v>707.9</v>
      </c>
      <c r="P101" s="59">
        <f>_xlfn.STDEV.S(N51:N55)</f>
        <v>0.22360679774997896</v>
      </c>
      <c r="Q101" s="55">
        <f t="shared" si="134"/>
        <v>3.1587342527190136E-2</v>
      </c>
      <c r="R101" s="58">
        <f>AVERAGE(O51:O55)</f>
        <v>5116.68</v>
      </c>
      <c r="S101" s="59">
        <f>_xlfn.STDEV.S(O51:O55)</f>
        <v>1.6099689437996045</v>
      </c>
      <c r="T101" s="55">
        <f t="shared" si="118"/>
        <v>3.1465109090261741E-2</v>
      </c>
      <c r="U101" s="56">
        <f>AVERAGE(P30:P35)</f>
        <v>14323.333333333334</v>
      </c>
      <c r="V101" s="57">
        <f>_xlfn.STDEV.S(P51:P55)</f>
        <v>9.3914855054991175</v>
      </c>
      <c r="W101" s="55">
        <f t="shared" si="119"/>
        <v>6.5567736831504186E-2</v>
      </c>
      <c r="X101" s="56">
        <f>AVERAGE(Q51:Q55)</f>
        <v>15454.976035744485</v>
      </c>
      <c r="Y101" s="57">
        <f>_xlfn.STDEV.S(Q31:Q35)</f>
        <v>60.014258538437566</v>
      </c>
      <c r="Z101" s="55">
        <f t="shared" si="135"/>
        <v>0.38831673630315411</v>
      </c>
      <c r="AA101" s="40">
        <f>AVERAGE(R51:R55)</f>
        <v>712</v>
      </c>
      <c r="AB101" s="41">
        <f>_xlfn.STDEV.S(R51:R55)</f>
        <v>0</v>
      </c>
      <c r="AC101" s="42">
        <f t="shared" si="136"/>
        <v>0</v>
      </c>
      <c r="AD101" s="34">
        <f>AVERAGE(S51:S55)</f>
        <v>5146.3360000000002</v>
      </c>
      <c r="AE101" s="35">
        <f>_xlfn.STDEV.S(S51:S55)</f>
        <v>0</v>
      </c>
      <c r="AF101" s="36">
        <f t="shared" si="137"/>
        <v>0</v>
      </c>
      <c r="AG101" s="37">
        <f>AVERAGE((T51:T55))</f>
        <v>15120.422452735371</v>
      </c>
      <c r="AH101" s="38">
        <f>_xlfn.STDEV.S(T51:T55)</f>
        <v>2.0336919783401661E-12</v>
      </c>
      <c r="AI101" s="39">
        <f t="shared" si="138"/>
        <v>1.3449967980043174E-14</v>
      </c>
      <c r="AJ101" s="37">
        <f>AVERAGE((U51:U55))</f>
        <v>15634.516816128375</v>
      </c>
      <c r="AK101" s="38">
        <f>_xlfn.STDEV.S(U51:U55)</f>
        <v>0</v>
      </c>
      <c r="AL101" s="39">
        <f t="shared" si="139"/>
        <v>0</v>
      </c>
      <c r="AM101" s="46">
        <f>AVERAGE((V51:V55))</f>
        <v>702.8</v>
      </c>
      <c r="AN101" s="49">
        <f>_xlfn.STDEV.S(V51:V55)</f>
        <v>0</v>
      </c>
      <c r="AO101" s="50">
        <f t="shared" si="140"/>
        <v>0</v>
      </c>
      <c r="AP101" s="46">
        <f>AVERAGE((W51:W55))</f>
        <v>5079.8383999999996</v>
      </c>
      <c r="AQ101" s="49">
        <f>_xlfn.STDEV.S(W51:W55)</f>
        <v>0</v>
      </c>
      <c r="AR101" s="50">
        <f t="shared" si="141"/>
        <v>0</v>
      </c>
      <c r="AS101" s="46">
        <f>AVERAGE((X51:X55))</f>
        <v>14732.194486900098</v>
      </c>
      <c r="AT101" s="98">
        <f>_xlfn.STDEV.S(X51:X55)</f>
        <v>2.0336919783401661E-12</v>
      </c>
      <c r="AU101" s="99">
        <f t="shared" si="142"/>
        <v>1.3804406262410734E-14</v>
      </c>
      <c r="AV101" s="46">
        <f>AVERAGE((Y51:Y55))</f>
        <v>15233.089099454704</v>
      </c>
      <c r="AW101" s="98">
        <f>_xlfn.STDEV.S(Y51:Y55)</f>
        <v>0</v>
      </c>
      <c r="AX101" s="99">
        <f t="shared" si="143"/>
        <v>0</v>
      </c>
    </row>
    <row r="102" spans="3:50" ht="15" thickBot="1">
      <c r="C102" s="60" t="str">
        <f>C56</f>
        <v>L33</v>
      </c>
      <c r="D102" s="100">
        <f t="shared" ref="D102:J102" si="147">D56</f>
        <v>8.4789999999999992</v>
      </c>
      <c r="E102" s="61">
        <f t="shared" si="147"/>
        <v>3619</v>
      </c>
      <c r="F102" s="62">
        <f t="shared" si="147"/>
        <v>129</v>
      </c>
      <c r="G102" s="61">
        <f t="shared" si="147"/>
        <v>39</v>
      </c>
      <c r="H102" s="61">
        <f t="shared" si="147"/>
        <v>465.7</v>
      </c>
      <c r="I102" s="62">
        <f t="shared" si="147"/>
        <v>12</v>
      </c>
      <c r="J102" s="61">
        <f t="shared" si="147"/>
        <v>7.5</v>
      </c>
      <c r="K102" s="60" t="s">
        <v>21</v>
      </c>
      <c r="L102" s="60" t="s">
        <v>22</v>
      </c>
      <c r="M102" s="61">
        <v>2</v>
      </c>
      <c r="N102" s="83" t="s">
        <v>67</v>
      </c>
      <c r="O102" s="58">
        <f>AVERAGE(N56:N60)</f>
        <v>722.24</v>
      </c>
      <c r="P102" s="54">
        <f>_xlfn.STDEV.S(N56:N60)</f>
        <v>1.4791889669680474</v>
      </c>
      <c r="Q102" s="55">
        <f t="shared" si="134"/>
        <v>0.20480573866970084</v>
      </c>
      <c r="R102" s="58">
        <f>AVERAGE(O56:O60)</f>
        <v>5227.5999999999995</v>
      </c>
      <c r="S102" s="54">
        <f>_xlfn.STDEV.S(O56:O60)</f>
        <v>10.691819302625955</v>
      </c>
      <c r="T102" s="55">
        <f t="shared" si="118"/>
        <v>0.20452634674852621</v>
      </c>
      <c r="U102" s="56">
        <f>AVERAGE(P16:P20)</f>
        <v>15460</v>
      </c>
      <c r="V102" s="57">
        <f>_xlfn.STDEV.S(P56:P60)</f>
        <v>52.146907866142939</v>
      </c>
      <c r="W102" s="55">
        <f t="shared" si="119"/>
        <v>0.33730212073831134</v>
      </c>
      <c r="X102" s="56">
        <f>AVERAGE(Q56:Q60)</f>
        <v>13299.160216607776</v>
      </c>
      <c r="Y102" s="57">
        <f>_xlfn.STDEV.S(Q16:Q20)</f>
        <v>32.40718677699563</v>
      </c>
      <c r="Z102" s="55">
        <f t="shared" si="135"/>
        <v>0.24367844472259279</v>
      </c>
      <c r="AA102" s="34">
        <f>AVERAGE(R56:R60)</f>
        <v>731</v>
      </c>
      <c r="AB102" s="35">
        <f>_xlfn.STDEV.S(R56:R60)</f>
        <v>2.2360679774997898</v>
      </c>
      <c r="AC102" s="36">
        <f t="shared" si="136"/>
        <v>0.30589165218875369</v>
      </c>
      <c r="AD102" s="34">
        <f>AVERAGE((S56:S60))</f>
        <v>5290.978000000001</v>
      </c>
      <c r="AE102" s="35">
        <f>_xlfn.STDEV.S((S56:S60))</f>
        <v>16.184660021143298</v>
      </c>
      <c r="AF102" s="36">
        <f>(AE102/AD102)*100</f>
        <v>0.30589165218875025</v>
      </c>
      <c r="AG102" s="37">
        <f>AVERAGE((T56:T60))</f>
        <v>13037.112114668642</v>
      </c>
      <c r="AH102" s="38">
        <f>_xlfn.STDEV.S(T56:T60)</f>
        <v>79.594615576173098</v>
      </c>
      <c r="AI102" s="39">
        <f>(AH102/AG102)*100</f>
        <v>0.61052336496069248</v>
      </c>
      <c r="AJ102" s="37">
        <f>AVERAGE((U56:U60))</f>
        <v>13623.78215982873</v>
      </c>
      <c r="AK102" s="38">
        <f>_xlfn.STDEV.S(U56:U60)</f>
        <v>83.176373277101717</v>
      </c>
      <c r="AL102" s="39">
        <f>(AK102/AJ102)*100</f>
        <v>0.6105233649606987</v>
      </c>
      <c r="AM102" s="46">
        <f>AVERAGE((V56:V60))</f>
        <v>721.3</v>
      </c>
      <c r="AN102" s="47">
        <f>_xlfn.STDEV.S(V56:V60)</f>
        <v>0</v>
      </c>
      <c r="AO102" s="48">
        <f>(AN102/AM102)*100</f>
        <v>0</v>
      </c>
      <c r="AP102" s="46">
        <f>AVERAGE((W56:W60))</f>
        <v>5220.7694000000001</v>
      </c>
      <c r="AQ102" s="47">
        <f>_xlfn.STDEV.S(W56:W60)</f>
        <v>0</v>
      </c>
      <c r="AR102" s="48">
        <f>(AQ102/AP102)*100</f>
        <v>0</v>
      </c>
      <c r="AS102" s="46">
        <f>AVERAGE((X56:X60))</f>
        <v>12693.320907698591</v>
      </c>
      <c r="AT102" s="96">
        <f>_xlfn.STDEV.S(X56:X60)</f>
        <v>0</v>
      </c>
      <c r="AU102" s="97">
        <f>(AT102/AS102)*100</f>
        <v>0</v>
      </c>
      <c r="AV102" s="46">
        <f>AVERAGE((Y56:Y60))</f>
        <v>13264.520348545024</v>
      </c>
      <c r="AW102" s="96">
        <f>_xlfn.STDEV.S(Y56:Y60)</f>
        <v>2.0336919783401661E-12</v>
      </c>
      <c r="AX102" s="97">
        <f>(AW102/AV102)*100</f>
        <v>1.5331816944012157E-14</v>
      </c>
    </row>
    <row r="103" spans="3:50" ht="15" thickBot="1">
      <c r="C103" s="60" t="str">
        <f>C61</f>
        <v>L24</v>
      </c>
      <c r="D103" s="100">
        <f t="shared" ref="D103:J103" si="148">D61</f>
        <v>8.8239999999999998</v>
      </c>
      <c r="E103" s="61">
        <f t="shared" si="148"/>
        <v>3618</v>
      </c>
      <c r="F103" s="62">
        <f t="shared" si="148"/>
        <v>128</v>
      </c>
      <c r="G103" s="61">
        <f t="shared" si="148"/>
        <v>40</v>
      </c>
      <c r="H103" s="61">
        <f t="shared" si="148"/>
        <v>476.35</v>
      </c>
      <c r="I103" s="62">
        <f t="shared" si="148"/>
        <v>12</v>
      </c>
      <c r="J103" s="61">
        <f t="shared" si="148"/>
        <v>6.5</v>
      </c>
      <c r="K103" s="60" t="s">
        <v>21</v>
      </c>
      <c r="L103" s="60" t="s">
        <v>22</v>
      </c>
      <c r="M103" s="61">
        <v>3</v>
      </c>
      <c r="N103" s="83" t="s">
        <v>68</v>
      </c>
      <c r="O103" s="58">
        <f>AVERAGE(N61:N65)</f>
        <v>687.6</v>
      </c>
      <c r="P103" s="54">
        <f>_xlfn.STDEV.S(N61:N65)</f>
        <v>0.22360679774997896</v>
      </c>
      <c r="Q103" s="55">
        <f t="shared" si="134"/>
        <v>3.251989496072992E-2</v>
      </c>
      <c r="R103" s="58">
        <f>AVERAGE(O61:O65)</f>
        <v>4976.82</v>
      </c>
      <c r="S103" s="54">
        <f>_xlfn.STDEV.S(O61:O65)</f>
        <v>1.6099689437996045</v>
      </c>
      <c r="T103" s="55">
        <f t="shared" si="118"/>
        <v>3.2349350464746657E-2</v>
      </c>
      <c r="U103" s="56">
        <f>AVERAGE(P21:P25)</f>
        <v>14067.8</v>
      </c>
      <c r="V103" s="57">
        <f>_xlfn.STDEV.S(P61:P65)</f>
        <v>7.6026311234992852</v>
      </c>
      <c r="W103" s="55">
        <f t="shared" si="119"/>
        <v>5.404278653022708E-2</v>
      </c>
      <c r="X103" s="56">
        <f>AVERAGE(Q61:Q65)</f>
        <v>12440.777368916315</v>
      </c>
      <c r="Y103" s="57">
        <f>_xlfn.STDEV.S(Q21:Q25)</f>
        <v>44.380061945584977</v>
      </c>
      <c r="Z103" s="55">
        <f t="shared" si="135"/>
        <v>0.35673061762579239</v>
      </c>
      <c r="AA103" s="34">
        <f>AVERAGE(R61:R65)</f>
        <v>698</v>
      </c>
      <c r="AB103" s="35">
        <f>_xlfn.STDEV.S(R61:R65)</f>
        <v>0</v>
      </c>
      <c r="AC103" s="36">
        <f t="shared" si="136"/>
        <v>0</v>
      </c>
      <c r="AD103" s="34">
        <f>AVERAGE(S61:S65)</f>
        <v>5050.7280000000001</v>
      </c>
      <c r="AE103" s="35">
        <f>_xlfn.STDEV.S(S61:S65)</f>
        <v>0</v>
      </c>
      <c r="AF103" s="36">
        <f t="shared" ref="AF103:AF106" si="149">(AE103/AD103)*100</f>
        <v>0</v>
      </c>
      <c r="AG103" s="37">
        <f>AVERAGE((T61:T65))</f>
        <v>12151.618633737879</v>
      </c>
      <c r="AH103" s="38">
        <f>_xlfn.STDEV.S(T61:T65)</f>
        <v>0</v>
      </c>
      <c r="AI103" s="39">
        <f t="shared" ref="AI103:AI106" si="150">(AH103/AG103)*100</f>
        <v>0</v>
      </c>
      <c r="AJ103" s="37">
        <f>AVERAGE((U61:U65))</f>
        <v>12819.957658593461</v>
      </c>
      <c r="AK103" s="38">
        <f>_xlfn.STDEV.S(U61:U65)</f>
        <v>0</v>
      </c>
      <c r="AL103" s="39">
        <f t="shared" ref="AL103:AL106" si="151">(AK103/AJ103)*100</f>
        <v>0</v>
      </c>
      <c r="AM103" s="46">
        <f>AVERAGE((V61:V65))</f>
        <v>689.87999999999988</v>
      </c>
      <c r="AN103" s="47">
        <f>_xlfn.STDEV.S(V61:V65)</f>
        <v>5.0938197847980824</v>
      </c>
      <c r="AO103" s="48">
        <f t="shared" ref="AO103:AO106" si="152">(AN103/AM103)*100</f>
        <v>0.73836316240477817</v>
      </c>
      <c r="AP103" s="46">
        <f>AVERAGE((W61:W65))</f>
        <v>4991.9716800000006</v>
      </c>
      <c r="AQ103" s="47">
        <f>_xlfn.STDEV.S(W61:W65)</f>
        <v>36.858879962798973</v>
      </c>
      <c r="AR103" s="48">
        <f t="shared" ref="AR103:AR106" si="153">(AQ103/AP103)*100</f>
        <v>0.73836316240477895</v>
      </c>
      <c r="AS103" s="46">
        <f>AVERAGE((X61:X65))</f>
        <v>11871.055526841152</v>
      </c>
      <c r="AT103" s="96">
        <f>_xlfn.STDEV.S(X61:X65)</f>
        <v>175.05904784187223</v>
      </c>
      <c r="AU103" s="97">
        <f t="shared" ref="AU103:AU106" si="154">(AT103/AS103)*100</f>
        <v>1.4746712914117321</v>
      </c>
      <c r="AV103" s="46">
        <f>AVERAGE((Y61:Y65))</f>
        <v>12523.963580817417</v>
      </c>
      <c r="AW103" s="96">
        <f>_xlfn.STDEV.S(Y61:Y65)</f>
        <v>184.68729547317471</v>
      </c>
      <c r="AX103" s="97">
        <f t="shared" ref="AX103:AX106" si="155">(AW103/AV103)*100</f>
        <v>1.4746712914117281</v>
      </c>
    </row>
    <row r="104" spans="3:50" ht="15" thickBot="1">
      <c r="C104" s="60" t="str">
        <f>C66</f>
        <v>L11</v>
      </c>
      <c r="D104" s="100">
        <f t="shared" ref="D104:J104" si="156">D66</f>
        <v>9.3379999999999992</v>
      </c>
      <c r="E104" s="61">
        <f t="shared" si="156"/>
        <v>3617</v>
      </c>
      <c r="F104" s="62">
        <f t="shared" si="156"/>
        <v>128</v>
      </c>
      <c r="G104" s="61">
        <f t="shared" si="156"/>
        <v>36</v>
      </c>
      <c r="H104" s="61">
        <f t="shared" si="156"/>
        <v>569.26</v>
      </c>
      <c r="I104" s="62">
        <f t="shared" si="156"/>
        <v>12</v>
      </c>
      <c r="J104" s="61">
        <f t="shared" si="156"/>
        <v>8.3000000000000007</v>
      </c>
      <c r="K104" s="60" t="s">
        <v>21</v>
      </c>
      <c r="L104" s="60" t="s">
        <v>22</v>
      </c>
      <c r="M104" s="61">
        <v>2</v>
      </c>
      <c r="N104" s="83" t="s">
        <v>69</v>
      </c>
      <c r="O104" s="58">
        <f>AVERAGE(N66:N70)</f>
        <v>683.24</v>
      </c>
      <c r="P104" s="54">
        <f>_xlfn.STDEV.S(N66:N70)</f>
        <v>0.83845095265018477</v>
      </c>
      <c r="Q104" s="55">
        <f t="shared" si="134"/>
        <v>0.12271690074500685</v>
      </c>
      <c r="R104" s="58">
        <f>AVERAGE(O66:O70)</f>
        <v>4942.5599999999995</v>
      </c>
      <c r="S104" s="54">
        <f>_xlfn.STDEV.S(O66:O70)</f>
        <v>6.1174341026283292</v>
      </c>
      <c r="T104" s="55">
        <f t="shared" si="118"/>
        <v>0.12377055822546069</v>
      </c>
      <c r="U104" s="56">
        <f>AVERAGE(P26:P30)</f>
        <v>13386.2</v>
      </c>
      <c r="V104" s="57">
        <f>_xlfn.STDEV.S(P66:P70)</f>
        <v>33.775730932135282</v>
      </c>
      <c r="W104" s="55">
        <f t="shared" si="119"/>
        <v>0.25231754293328412</v>
      </c>
      <c r="X104" s="56">
        <f>AVERAGE(Q66:Q70)</f>
        <v>14420.938506658273</v>
      </c>
      <c r="Y104" s="57">
        <f>_xlfn.STDEV.S(Q26:Q30)</f>
        <v>21.864254012109228</v>
      </c>
      <c r="Z104" s="55">
        <f t="shared" si="135"/>
        <v>0.15161464007362843</v>
      </c>
      <c r="AA104" s="34">
        <f>AVERAGE(R66:R70)</f>
        <v>690</v>
      </c>
      <c r="AB104" s="35">
        <f>_xlfn.STDEV.S(R66:R70)</f>
        <v>2.7386127875258306</v>
      </c>
      <c r="AC104" s="36">
        <f t="shared" si="136"/>
        <v>0.39690040398925086</v>
      </c>
      <c r="AD104" s="34">
        <f>AVERAGE(S66:S70)</f>
        <v>4991.4600000000009</v>
      </c>
      <c r="AE104" s="35">
        <f>_xlfn.STDEV.S(S66:S70)</f>
        <v>19.811124904961897</v>
      </c>
      <c r="AF104" s="36">
        <f t="shared" si="149"/>
        <v>0.39690040398925153</v>
      </c>
      <c r="AG104" s="37">
        <f>AVERAGE((T66:T70))</f>
        <v>14183.105451879577</v>
      </c>
      <c r="AH104" s="38">
        <f>_xlfn.STDEV.S(T66:T70)</f>
        <v>112.66576958722094</v>
      </c>
      <c r="AI104" s="39">
        <f t="shared" si="150"/>
        <v>0.79436601504143944</v>
      </c>
      <c r="AJ104" s="37">
        <f>AVERAGE((U66:U70))</f>
        <v>14707.880353599123</v>
      </c>
      <c r="AK104" s="38">
        <f>_xlfn.STDEV.S(U66:U70)</f>
        <v>116.83440306194845</v>
      </c>
      <c r="AL104" s="39">
        <f t="shared" si="151"/>
        <v>0.79436601504144166</v>
      </c>
      <c r="AM104" s="46">
        <f>AVERAGE((V66:V70))</f>
        <v>684.3</v>
      </c>
      <c r="AN104" s="47">
        <f>_xlfn.STDEV.S(V66:V70)</f>
        <v>0</v>
      </c>
      <c r="AO104" s="48">
        <f t="shared" si="152"/>
        <v>0</v>
      </c>
      <c r="AP104" s="46">
        <f>AVERAGE((W66:W70))</f>
        <v>4950.2262000000001</v>
      </c>
      <c r="AQ104" s="47">
        <f>_xlfn.STDEV.S(W66:W70)</f>
        <v>0</v>
      </c>
      <c r="AR104" s="48">
        <f t="shared" si="153"/>
        <v>0</v>
      </c>
      <c r="AS104" s="46">
        <f>AVERAGE((X66:X70))</f>
        <v>13949.567968585805</v>
      </c>
      <c r="AT104" s="96">
        <f>_xlfn.STDEV.S(X66:X70)</f>
        <v>0</v>
      </c>
      <c r="AU104" s="97">
        <f t="shared" si="154"/>
        <v>0</v>
      </c>
      <c r="AV104" s="46">
        <f>AVERAGE((Y66:Y70))</f>
        <v>14465.701983423478</v>
      </c>
      <c r="AW104" s="96">
        <f>_xlfn.STDEV.S(Y66:Y70)</f>
        <v>0</v>
      </c>
      <c r="AX104" s="97">
        <f t="shared" si="155"/>
        <v>0</v>
      </c>
    </row>
    <row r="105" spans="3:50" ht="15" thickBot="1">
      <c r="C105" s="60" t="str">
        <f>C71</f>
        <v>L3</v>
      </c>
      <c r="D105" s="100">
        <f t="shared" ref="D105:J105" si="157">D71</f>
        <v>10.728999999999999</v>
      </c>
      <c r="E105" s="61">
        <f t="shared" si="157"/>
        <v>3619</v>
      </c>
      <c r="F105" s="62">
        <f t="shared" si="157"/>
        <v>127</v>
      </c>
      <c r="G105" s="61">
        <f t="shared" si="157"/>
        <v>39</v>
      </c>
      <c r="H105" s="61">
        <f t="shared" si="157"/>
        <v>465.7</v>
      </c>
      <c r="I105" s="62">
        <f t="shared" si="157"/>
        <v>12</v>
      </c>
      <c r="J105" s="61">
        <f t="shared" si="157"/>
        <v>9.3000000000000007</v>
      </c>
      <c r="K105" s="60" t="s">
        <v>21</v>
      </c>
      <c r="L105" s="60" t="s">
        <v>22</v>
      </c>
      <c r="M105" s="61">
        <v>3</v>
      </c>
      <c r="N105" s="83" t="s">
        <v>70</v>
      </c>
      <c r="O105" s="58">
        <f>AVERAGE(N71:N75)</f>
        <v>666.1</v>
      </c>
      <c r="P105" s="54">
        <f>_xlfn.STDEV.S(N71:N75)</f>
        <v>0.89442719099991586</v>
      </c>
      <c r="Q105" s="55">
        <f t="shared" si="134"/>
        <v>0.13427821513285029</v>
      </c>
      <c r="R105" s="58">
        <f>AVERAGE(O71:O75)</f>
        <v>4821.24</v>
      </c>
      <c r="S105" s="54">
        <f>_xlfn.STDEV.S(O71:O75)</f>
        <v>6.4790431392295442</v>
      </c>
      <c r="T105" s="55">
        <f t="shared" si="118"/>
        <v>0.13438540996153572</v>
      </c>
      <c r="U105" s="56">
        <f>AVERAGE(P31:P34)</f>
        <v>14528.75</v>
      </c>
      <c r="V105" s="57">
        <f>_xlfn.STDEV.S(P71:P75)</f>
        <v>29.080477821748019</v>
      </c>
      <c r="W105" s="55">
        <f t="shared" si="119"/>
        <v>0.20015815415467966</v>
      </c>
      <c r="X105" s="56">
        <f>AVERAGE(Q71:Q75)</f>
        <v>11117.146604273214</v>
      </c>
      <c r="Y105" s="57">
        <f>_xlfn.STDEV.S(Q31:Q35)</f>
        <v>60.014258538437566</v>
      </c>
      <c r="Z105" s="55">
        <f t="shared" si="135"/>
        <v>0.53983509145565511</v>
      </c>
      <c r="AA105" s="34">
        <f>AVERAGE(R71:R75)</f>
        <v>673</v>
      </c>
      <c r="AB105" s="35">
        <f>_xlfn.STDEV.S(R71:R75)</f>
        <v>0</v>
      </c>
      <c r="AC105" s="36">
        <f t="shared" si="136"/>
        <v>0</v>
      </c>
      <c r="AD105" s="34">
        <f>AVERAGE(S71:S75)</f>
        <v>4871.174</v>
      </c>
      <c r="AE105" s="35">
        <f>_xlfn.STDEV.S(S71:S75)</f>
        <v>0</v>
      </c>
      <c r="AF105" s="36">
        <f t="shared" si="149"/>
        <v>0</v>
      </c>
      <c r="AG105" s="37">
        <f>AVERAGE((T71:T75))</f>
        <v>11050.286139595133</v>
      </c>
      <c r="AH105" s="38">
        <f>_xlfn.STDEV.S(T71:T75)</f>
        <v>0</v>
      </c>
      <c r="AI105" s="39">
        <f t="shared" si="150"/>
        <v>0</v>
      </c>
      <c r="AJ105" s="37">
        <f>AVERAGE((U71:U75))</f>
        <v>11348.6438653642</v>
      </c>
      <c r="AK105" s="38">
        <f>_xlfn.STDEV.S(U71:U75)</f>
        <v>0</v>
      </c>
      <c r="AL105" s="39">
        <f t="shared" si="151"/>
        <v>0</v>
      </c>
      <c r="AM105" s="46">
        <f>AVERAGE((V71:V75))</f>
        <v>665.8</v>
      </c>
      <c r="AN105" s="47">
        <f>_xlfn.STDEV.S(V71:V75)</f>
        <v>0</v>
      </c>
      <c r="AO105" s="48">
        <f t="shared" si="152"/>
        <v>0</v>
      </c>
      <c r="AP105" s="46">
        <f>AVERAGE((W71:W75))</f>
        <v>4819.0604000000003</v>
      </c>
      <c r="AQ105" s="47">
        <f>_xlfn.STDEV.S(W71:W75)</f>
        <v>0</v>
      </c>
      <c r="AR105" s="48">
        <f t="shared" si="153"/>
        <v>0</v>
      </c>
      <c r="AS105" s="46">
        <f>AVERAGE((X71:X75))</f>
        <v>10815.110899761587</v>
      </c>
      <c r="AT105" s="96">
        <f>_xlfn.STDEV.S(X71:X75)</f>
        <v>0</v>
      </c>
      <c r="AU105" s="97">
        <f t="shared" si="154"/>
        <v>0</v>
      </c>
      <c r="AV105" s="46">
        <f>AVERAGE((Y71:Y75))</f>
        <v>11107.118894055149</v>
      </c>
      <c r="AW105" s="96">
        <f>_xlfn.STDEV.S(Y71:Y75)</f>
        <v>0</v>
      </c>
      <c r="AX105" s="97">
        <f t="shared" si="155"/>
        <v>0</v>
      </c>
    </row>
    <row r="106" spans="3:50" ht="15" thickBot="1">
      <c r="C106" s="60" t="str">
        <f>C76</f>
        <v>L31</v>
      </c>
      <c r="D106" s="100">
        <f t="shared" ref="D106:J106" si="158">D76</f>
        <v>8.3580000000000005</v>
      </c>
      <c r="E106" s="60">
        <f t="shared" si="158"/>
        <v>3615</v>
      </c>
      <c r="F106" s="62">
        <f t="shared" si="158"/>
        <v>128</v>
      </c>
      <c r="G106" s="61">
        <f t="shared" si="158"/>
        <v>33</v>
      </c>
      <c r="H106" s="60">
        <f t="shared" si="158"/>
        <v>547.36</v>
      </c>
      <c r="I106" s="62">
        <f t="shared" si="158"/>
        <v>12</v>
      </c>
      <c r="J106" s="61">
        <f t="shared" si="158"/>
        <v>8.6</v>
      </c>
      <c r="K106" s="60" t="s">
        <v>21</v>
      </c>
      <c r="L106" s="60" t="s">
        <v>22</v>
      </c>
      <c r="M106" s="61">
        <v>2</v>
      </c>
      <c r="N106" s="83" t="s">
        <v>71</v>
      </c>
      <c r="O106" s="58">
        <f>AVERAGE(N76:N80)</f>
        <v>715.66000000000008</v>
      </c>
      <c r="P106" s="59">
        <f>_xlfn.STDEV.S(N70:N76)</f>
        <v>18.885154159260853</v>
      </c>
      <c r="Q106" s="55">
        <f t="shared" si="134"/>
        <v>2.6388444455832172</v>
      </c>
      <c r="R106" s="58">
        <f>AVERAGE(O76:O80)</f>
        <v>5174.22</v>
      </c>
      <c r="S106" s="59">
        <f>_xlfn.STDEV.S(O70:O76)</f>
        <v>134.45997988426214</v>
      </c>
      <c r="T106" s="55">
        <f t="shared" si="118"/>
        <v>2.5986521617608478</v>
      </c>
      <c r="U106" s="56">
        <f>AVERAGE(P35:P40)</f>
        <v>16249</v>
      </c>
      <c r="V106" s="57">
        <f>_xlfn.STDEV.S(P76:P80)</f>
        <v>31.752165280497014</v>
      </c>
      <c r="W106" s="55">
        <f>(V106/U106)*100</f>
        <v>0.19540996541631495</v>
      </c>
      <c r="X106" s="56">
        <f>AVERAGE(Q76:Q80)</f>
        <v>15152.492247687362</v>
      </c>
      <c r="Y106" s="57">
        <f>_xlfn.STDEV.S(Q36:Q40)</f>
        <v>39.59664530513696</v>
      </c>
      <c r="Z106" s="55">
        <f t="shared" si="135"/>
        <v>0.26132100685403992</v>
      </c>
      <c r="AA106" s="40">
        <f>AVERAGE(R76:R80)</f>
        <v>722</v>
      </c>
      <c r="AB106" s="41">
        <f>_xlfn.STDEV.S(R76:R80)</f>
        <v>0</v>
      </c>
      <c r="AC106" s="42">
        <f t="shared" si="136"/>
        <v>0</v>
      </c>
      <c r="AD106" s="34">
        <f>AVERAGE(S76:S80)</f>
        <v>5220.0600000000004</v>
      </c>
      <c r="AE106" s="35">
        <f>_xlfn.STDEV.S(S76:S80)</f>
        <v>0</v>
      </c>
      <c r="AF106" s="36">
        <f t="shared" si="149"/>
        <v>0</v>
      </c>
      <c r="AG106" s="37">
        <f>AVERAGE((T76:T80))</f>
        <v>14915.027092274497</v>
      </c>
      <c r="AH106" s="38">
        <f>_xlfn.STDEV.S(T76:T80)</f>
        <v>0</v>
      </c>
      <c r="AI106" s="39">
        <f t="shared" si="150"/>
        <v>0</v>
      </c>
      <c r="AJ106" s="37">
        <f>AVERAGE((U76:U80))</f>
        <v>15422.138013411832</v>
      </c>
      <c r="AK106" s="38">
        <f>_xlfn.STDEV.S(U76:U80)</f>
        <v>2.0336919783401661E-12</v>
      </c>
      <c r="AL106" s="39">
        <f t="shared" si="151"/>
        <v>1.3186835551410381E-14</v>
      </c>
      <c r="AM106" s="46">
        <f>AVERAGE((V76:V80))</f>
        <v>712.1</v>
      </c>
      <c r="AN106" s="49">
        <f>_xlfn.STDEV.S(V76:V80)</f>
        <v>0</v>
      </c>
      <c r="AO106" s="50">
        <f t="shared" si="152"/>
        <v>0</v>
      </c>
      <c r="AP106" s="46">
        <f>AVERAGE((W76:W80))</f>
        <v>5148.4830000000002</v>
      </c>
      <c r="AQ106" s="49">
        <f>_xlfn.STDEV.S(W76:W80)</f>
        <v>0</v>
      </c>
      <c r="AR106" s="50">
        <f t="shared" si="153"/>
        <v>0</v>
      </c>
      <c r="AS106" s="46">
        <f>AVERAGE((X76:X80))</f>
        <v>14508.804304897549</v>
      </c>
      <c r="AT106" s="98">
        <f>_xlfn.STDEV.S(X76:X80)</f>
        <v>2.0336919783401661E-12</v>
      </c>
      <c r="AU106" s="99">
        <f t="shared" si="154"/>
        <v>1.4016950918923616E-14</v>
      </c>
      <c r="AV106" s="46">
        <f>AVERAGE((Y76:Y80))</f>
        <v>15002.103651264068</v>
      </c>
      <c r="AW106" s="98">
        <f>_xlfn.STDEV.S(Y76:Y80)</f>
        <v>0</v>
      </c>
      <c r="AX106" s="99">
        <f t="shared" si="155"/>
        <v>0</v>
      </c>
    </row>
    <row r="107" spans="3:50" ht="15" thickBot="1">
      <c r="C107" s="60" t="str">
        <f>C81</f>
        <v>L17</v>
      </c>
      <c r="D107" s="101">
        <f>D81</f>
        <v>8.9390000000000001</v>
      </c>
      <c r="E107" s="60">
        <f t="shared" ref="E107:J107" si="159">E81</f>
        <v>3620</v>
      </c>
      <c r="F107" s="60">
        <f t="shared" si="159"/>
        <v>127</v>
      </c>
      <c r="G107" s="60">
        <f t="shared" si="159"/>
        <v>35</v>
      </c>
      <c r="H107" s="60">
        <f t="shared" si="159"/>
        <v>555.53</v>
      </c>
      <c r="I107" s="60">
        <f t="shared" si="159"/>
        <v>12</v>
      </c>
      <c r="J107" s="60">
        <f t="shared" si="159"/>
        <v>6.8</v>
      </c>
      <c r="K107" s="60" t="s">
        <v>21</v>
      </c>
      <c r="L107" s="60" t="s">
        <v>22</v>
      </c>
      <c r="M107" s="61">
        <v>3</v>
      </c>
      <c r="N107" s="83" t="s">
        <v>72</v>
      </c>
      <c r="O107" s="58">
        <f>AVERAGE(N81:N85)</f>
        <v>776.54</v>
      </c>
      <c r="P107" s="59">
        <f>_xlfn.STDEV.S(N81:N85)</f>
        <v>0.87063195438715879</v>
      </c>
      <c r="Q107" s="55">
        <f t="shared" ref="Q107" si="160">(P107/O107)*100</f>
        <v>0.11211682004625118</v>
      </c>
      <c r="R107" s="58">
        <f>AVERAGE(O81:O85)</f>
        <v>5622.08</v>
      </c>
      <c r="S107" s="59">
        <f>_xlfn.STDEV.S(O81:O85)</f>
        <v>6.3045221864944114</v>
      </c>
      <c r="T107" s="55">
        <f t="shared" ref="T107" si="161">(S107/R107)*100</f>
        <v>0.11213860682335385</v>
      </c>
      <c r="U107" s="56">
        <f>AVERAGE(P81:P85)</f>
        <v>18478.2</v>
      </c>
      <c r="V107" s="57">
        <f>_xlfn.STDEV.S(P81:P85)</f>
        <v>41.263785575247454</v>
      </c>
      <c r="W107" s="55">
        <f>(V107/U107)*100</f>
        <v>0.22331063401872181</v>
      </c>
      <c r="X107" s="56">
        <f>AVERAGE(Q81:Q85)</f>
        <v>18472.619666058312</v>
      </c>
      <c r="Y107" s="57">
        <f>_xlfn.STDEV.S(Q81:Q85)</f>
        <v>41.445044016909108</v>
      </c>
      <c r="Z107" s="55">
        <f t="shared" ref="Z107" si="162">(Y107/X107)*100</f>
        <v>0.22435932080093896</v>
      </c>
      <c r="AA107" s="40">
        <f>AVERAGE(R81:R85)</f>
        <v>784</v>
      </c>
      <c r="AB107" s="41">
        <f>_xlfn.STDEV.S(R81:R85)</f>
        <v>2.7386127875258306</v>
      </c>
      <c r="AC107" s="42">
        <f t="shared" ref="AC107" si="163">(AB107/AA107)*100</f>
        <v>0.34931285555176411</v>
      </c>
      <c r="AD107" s="34">
        <f>AVERAGE(S81:S85)</f>
        <v>5676.1600000000008</v>
      </c>
      <c r="AE107" s="35">
        <f>_xlfn.STDEV.S(S81:S85)</f>
        <v>19.827556581686913</v>
      </c>
      <c r="AF107" s="36">
        <f t="shared" ref="AF107" si="164">(AE107/AD107)*100</f>
        <v>0.34931285555176228</v>
      </c>
      <c r="AG107" s="37">
        <f>AVERAGE((T81:T85))</f>
        <v>17898.680429047137</v>
      </c>
      <c r="AH107" s="38">
        <f>_xlfn.STDEV.S(T81:T85)</f>
        <v>124.9638156354703</v>
      </c>
      <c r="AI107" s="39">
        <f t="shared" ref="AI107" si="165">(AH107/AG107)*100</f>
        <v>0.69817334373248507</v>
      </c>
      <c r="AJ107" s="37">
        <f>AVERAGE((U81:U85))</f>
        <v>18829.411811357586</v>
      </c>
      <c r="AK107" s="38">
        <f>_xlfn.STDEV.S(U81:U85)</f>
        <v>131.46193404851297</v>
      </c>
      <c r="AL107" s="39">
        <f t="shared" ref="AL107" si="166">(AK107/AJ107)*100</f>
        <v>0.69817334373247564</v>
      </c>
      <c r="AM107" s="46">
        <f>AVERAGE((V81:V85))</f>
        <v>776.8</v>
      </c>
      <c r="AN107" s="49">
        <f>_xlfn.STDEV.S(V81:V85)</f>
        <v>0</v>
      </c>
      <c r="AO107" s="50">
        <f t="shared" ref="AO107" si="167">(AN107/AM107)*100</f>
        <v>0</v>
      </c>
      <c r="AP107" s="46">
        <f>AVERAGE((W81:W85))</f>
        <v>5624.0320000000002</v>
      </c>
      <c r="AQ107" s="49">
        <f>_xlfn.STDEV.S(W81:W85)</f>
        <v>0</v>
      </c>
      <c r="AR107" s="50">
        <f t="shared" ref="AR107" si="168">(AQ107/AP107)*100</f>
        <v>0</v>
      </c>
      <c r="AS107" s="46">
        <f>AVERAGE((X81:X85))</f>
        <v>17571.267205094937</v>
      </c>
      <c r="AT107" s="98">
        <f>_xlfn.STDEV.S(X81:X85)</f>
        <v>0</v>
      </c>
      <c r="AU107" s="99">
        <f t="shared" ref="AU107" si="169">(AT107/AS107)*100</f>
        <v>0</v>
      </c>
      <c r="AV107" s="46">
        <f>AVERAGE((Y81:Y85))</f>
        <v>18484.973099759871</v>
      </c>
      <c r="AW107" s="98">
        <f>_xlfn.STDEV.S(Y81:Y85)</f>
        <v>0</v>
      </c>
      <c r="AX107" s="99">
        <f t="shared" ref="AX107" si="170">(AW107/AV107)*100</f>
        <v>0</v>
      </c>
    </row>
    <row r="112" spans="3:50" ht="15" thickBot="1"/>
    <row r="113" spans="8:137" ht="15" thickBot="1">
      <c r="H113" s="78"/>
      <c r="I113" s="224" t="str">
        <f>C92</f>
        <v>L14</v>
      </c>
      <c r="J113" s="225"/>
      <c r="K113" s="225"/>
      <c r="L113" s="225"/>
      <c r="M113" s="225"/>
      <c r="N113" s="225"/>
      <c r="O113" s="225"/>
      <c r="P113" s="226"/>
      <c r="Q113" s="224" t="str">
        <f>C93</f>
        <v>L6</v>
      </c>
      <c r="R113" s="225"/>
      <c r="S113" s="225"/>
      <c r="T113" s="225"/>
      <c r="U113" s="225"/>
      <c r="V113" s="225"/>
      <c r="W113" s="225"/>
      <c r="X113" s="226"/>
      <c r="Y113" s="224" t="str">
        <f>C94</f>
        <v>L10</v>
      </c>
      <c r="Z113" s="225"/>
      <c r="AA113" s="225"/>
      <c r="AB113" s="225"/>
      <c r="AC113" s="225"/>
      <c r="AD113" s="225"/>
      <c r="AE113" s="225"/>
      <c r="AF113" s="226"/>
      <c r="AG113" s="224" t="str">
        <f>C95</f>
        <v>L22</v>
      </c>
      <c r="AH113" s="225"/>
      <c r="AI113" s="225"/>
      <c r="AJ113" s="225"/>
      <c r="AK113" s="225"/>
      <c r="AL113" s="225"/>
      <c r="AM113" s="225"/>
      <c r="AN113" s="226"/>
      <c r="AO113" s="224" t="str">
        <f>C96</f>
        <v>L29</v>
      </c>
      <c r="AP113" s="225"/>
      <c r="AQ113" s="225"/>
      <c r="AR113" s="225"/>
      <c r="AS113" s="225"/>
      <c r="AT113" s="225"/>
      <c r="AU113" s="225"/>
      <c r="AV113" s="226"/>
      <c r="AW113" s="224" t="str">
        <f>C97</f>
        <v>L20</v>
      </c>
      <c r="AX113" s="225"/>
      <c r="AY113" s="225"/>
      <c r="AZ113" s="225"/>
      <c r="BA113" s="225"/>
      <c r="BB113" s="225"/>
      <c r="BC113" s="225"/>
      <c r="BD113" s="226"/>
      <c r="BE113" s="224" t="str">
        <f>C98</f>
        <v>L15</v>
      </c>
      <c r="BF113" s="225"/>
      <c r="BG113" s="225"/>
      <c r="BH113" s="225"/>
      <c r="BI113" s="225"/>
      <c r="BJ113" s="225"/>
      <c r="BK113" s="225"/>
      <c r="BL113" s="226"/>
      <c r="BM113" s="224" t="str">
        <f>C99</f>
        <v>L7</v>
      </c>
      <c r="BN113" s="225"/>
      <c r="BO113" s="225"/>
      <c r="BP113" s="225"/>
      <c r="BQ113" s="225"/>
      <c r="BR113" s="225"/>
      <c r="BS113" s="225"/>
      <c r="BT113" s="226"/>
      <c r="BU113" s="224" t="str">
        <f>C100</f>
        <v>L28</v>
      </c>
      <c r="BV113" s="225"/>
      <c r="BW113" s="225"/>
      <c r="BX113" s="225"/>
      <c r="BY113" s="225"/>
      <c r="BZ113" s="225"/>
      <c r="CA113" s="225"/>
      <c r="CB113" s="226"/>
      <c r="CC113" s="224" t="str">
        <f>C101</f>
        <v>L8</v>
      </c>
      <c r="CD113" s="225"/>
      <c r="CE113" s="225"/>
      <c r="CF113" s="225"/>
      <c r="CG113" s="225"/>
      <c r="CH113" s="225"/>
      <c r="CI113" s="225"/>
      <c r="CJ113" s="226"/>
      <c r="CK113" s="224" t="str">
        <f>C102</f>
        <v>L33</v>
      </c>
      <c r="CL113" s="225"/>
      <c r="CM113" s="225"/>
      <c r="CN113" s="225"/>
      <c r="CO113" s="225"/>
      <c r="CP113" s="225"/>
      <c r="CQ113" s="225"/>
      <c r="CR113" s="226"/>
      <c r="CS113" s="224" t="str">
        <f>C103</f>
        <v>L24</v>
      </c>
      <c r="CT113" s="225"/>
      <c r="CU113" s="225"/>
      <c r="CV113" s="225"/>
      <c r="CW113" s="225"/>
      <c r="CX113" s="225"/>
      <c r="CY113" s="225"/>
      <c r="CZ113" s="226"/>
      <c r="DA113" s="224" t="str">
        <f>C104</f>
        <v>L11</v>
      </c>
      <c r="DB113" s="225"/>
      <c r="DC113" s="225"/>
      <c r="DD113" s="225"/>
      <c r="DE113" s="225"/>
      <c r="DF113" s="225"/>
      <c r="DG113" s="225"/>
      <c r="DH113" s="226"/>
      <c r="DI113" s="224" t="str">
        <f>C105</f>
        <v>L3</v>
      </c>
      <c r="DJ113" s="225"/>
      <c r="DK113" s="225"/>
      <c r="DL113" s="225"/>
      <c r="DM113" s="225"/>
      <c r="DN113" s="225"/>
      <c r="DO113" s="225"/>
      <c r="DP113" s="226"/>
      <c r="DQ113" s="224" t="str">
        <f>C106</f>
        <v>L31</v>
      </c>
      <c r="DR113" s="225"/>
      <c r="DS113" s="225"/>
      <c r="DT113" s="225"/>
      <c r="DU113" s="225"/>
      <c r="DV113" s="225"/>
      <c r="DW113" s="225"/>
      <c r="DX113" s="226"/>
      <c r="DY113" s="224" t="str">
        <f>C107</f>
        <v>L17</v>
      </c>
      <c r="DZ113" s="225"/>
      <c r="EA113" s="225"/>
      <c r="EB113" s="225"/>
      <c r="EC113" s="225"/>
      <c r="ED113" s="225"/>
      <c r="EE113" s="225"/>
      <c r="EF113" s="226"/>
    </row>
    <row r="114" spans="8:137" ht="46.8" customHeight="1" thickBot="1">
      <c r="H114" s="78"/>
      <c r="I114" s="231" t="s">
        <v>46</v>
      </c>
      <c r="J114" s="232"/>
      <c r="K114" s="233" t="s">
        <v>47</v>
      </c>
      <c r="L114" s="232"/>
      <c r="M114" s="233" t="s">
        <v>19</v>
      </c>
      <c r="N114" s="232"/>
      <c r="O114" s="233" t="s">
        <v>20</v>
      </c>
      <c r="P114" s="234"/>
      <c r="Q114" s="231" t="s">
        <v>46</v>
      </c>
      <c r="R114" s="232"/>
      <c r="S114" s="233" t="s">
        <v>47</v>
      </c>
      <c r="T114" s="232"/>
      <c r="U114" s="233" t="s">
        <v>19</v>
      </c>
      <c r="V114" s="232"/>
      <c r="W114" s="233" t="s">
        <v>20</v>
      </c>
      <c r="X114" s="234"/>
      <c r="Y114" s="231" t="s">
        <v>46</v>
      </c>
      <c r="Z114" s="232"/>
      <c r="AA114" s="233" t="s">
        <v>47</v>
      </c>
      <c r="AB114" s="232"/>
      <c r="AC114" s="233" t="s">
        <v>19</v>
      </c>
      <c r="AD114" s="232"/>
      <c r="AE114" s="233" t="s">
        <v>20</v>
      </c>
      <c r="AF114" s="234"/>
      <c r="AG114" s="231" t="s">
        <v>46</v>
      </c>
      <c r="AH114" s="232"/>
      <c r="AI114" s="233" t="s">
        <v>47</v>
      </c>
      <c r="AJ114" s="232"/>
      <c r="AK114" s="233" t="s">
        <v>19</v>
      </c>
      <c r="AL114" s="232"/>
      <c r="AM114" s="233" t="s">
        <v>20</v>
      </c>
      <c r="AN114" s="234"/>
      <c r="AO114" s="231" t="s">
        <v>46</v>
      </c>
      <c r="AP114" s="232"/>
      <c r="AQ114" s="233" t="s">
        <v>47</v>
      </c>
      <c r="AR114" s="232"/>
      <c r="AS114" s="233" t="s">
        <v>19</v>
      </c>
      <c r="AT114" s="232"/>
      <c r="AU114" s="233" t="s">
        <v>20</v>
      </c>
      <c r="AV114" s="234"/>
      <c r="AW114" s="231" t="s">
        <v>46</v>
      </c>
      <c r="AX114" s="232"/>
      <c r="AY114" s="233" t="s">
        <v>47</v>
      </c>
      <c r="AZ114" s="232"/>
      <c r="BA114" s="233" t="s">
        <v>19</v>
      </c>
      <c r="BB114" s="232"/>
      <c r="BC114" s="233" t="s">
        <v>20</v>
      </c>
      <c r="BD114" s="234"/>
      <c r="BE114" s="231" t="s">
        <v>46</v>
      </c>
      <c r="BF114" s="232"/>
      <c r="BG114" s="233" t="s">
        <v>47</v>
      </c>
      <c r="BH114" s="232"/>
      <c r="BI114" s="233" t="s">
        <v>19</v>
      </c>
      <c r="BJ114" s="232"/>
      <c r="BK114" s="233" t="s">
        <v>20</v>
      </c>
      <c r="BL114" s="234"/>
      <c r="BM114" s="231" t="s">
        <v>46</v>
      </c>
      <c r="BN114" s="232"/>
      <c r="BO114" s="233" t="s">
        <v>47</v>
      </c>
      <c r="BP114" s="232"/>
      <c r="BQ114" s="233" t="s">
        <v>19</v>
      </c>
      <c r="BR114" s="232"/>
      <c r="BS114" s="233" t="s">
        <v>20</v>
      </c>
      <c r="BT114" s="234"/>
      <c r="BU114" s="231" t="s">
        <v>46</v>
      </c>
      <c r="BV114" s="232"/>
      <c r="BW114" s="233" t="s">
        <v>47</v>
      </c>
      <c r="BX114" s="232"/>
      <c r="BY114" s="233" t="s">
        <v>19</v>
      </c>
      <c r="BZ114" s="232"/>
      <c r="CA114" s="233" t="s">
        <v>20</v>
      </c>
      <c r="CB114" s="234"/>
      <c r="CC114" s="231" t="s">
        <v>46</v>
      </c>
      <c r="CD114" s="232"/>
      <c r="CE114" s="233" t="s">
        <v>47</v>
      </c>
      <c r="CF114" s="232"/>
      <c r="CG114" s="233" t="s">
        <v>19</v>
      </c>
      <c r="CH114" s="232"/>
      <c r="CI114" s="233" t="s">
        <v>20</v>
      </c>
      <c r="CJ114" s="234"/>
      <c r="CK114" s="231" t="s">
        <v>46</v>
      </c>
      <c r="CL114" s="232"/>
      <c r="CM114" s="233" t="s">
        <v>47</v>
      </c>
      <c r="CN114" s="232"/>
      <c r="CO114" s="233" t="s">
        <v>19</v>
      </c>
      <c r="CP114" s="232"/>
      <c r="CQ114" s="233" t="s">
        <v>20</v>
      </c>
      <c r="CR114" s="234"/>
      <c r="CS114" s="231" t="s">
        <v>46</v>
      </c>
      <c r="CT114" s="232"/>
      <c r="CU114" s="233" t="s">
        <v>47</v>
      </c>
      <c r="CV114" s="232"/>
      <c r="CW114" s="233" t="s">
        <v>19</v>
      </c>
      <c r="CX114" s="232"/>
      <c r="CY114" s="233" t="s">
        <v>20</v>
      </c>
      <c r="CZ114" s="234"/>
      <c r="DA114" s="231" t="s">
        <v>46</v>
      </c>
      <c r="DB114" s="232"/>
      <c r="DC114" s="233" t="s">
        <v>47</v>
      </c>
      <c r="DD114" s="232"/>
      <c r="DE114" s="233" t="s">
        <v>19</v>
      </c>
      <c r="DF114" s="232"/>
      <c r="DG114" s="233" t="s">
        <v>20</v>
      </c>
      <c r="DH114" s="234"/>
      <c r="DI114" s="231" t="s">
        <v>46</v>
      </c>
      <c r="DJ114" s="232"/>
      <c r="DK114" s="233" t="s">
        <v>47</v>
      </c>
      <c r="DL114" s="232"/>
      <c r="DM114" s="233" t="s">
        <v>19</v>
      </c>
      <c r="DN114" s="232"/>
      <c r="DO114" s="233" t="s">
        <v>20</v>
      </c>
      <c r="DP114" s="234"/>
      <c r="DQ114" s="231" t="s">
        <v>46</v>
      </c>
      <c r="DR114" s="232"/>
      <c r="DS114" s="233" t="s">
        <v>47</v>
      </c>
      <c r="DT114" s="232"/>
      <c r="DU114" s="233" t="s">
        <v>19</v>
      </c>
      <c r="DV114" s="232"/>
      <c r="DW114" s="233" t="s">
        <v>20</v>
      </c>
      <c r="DX114" s="234"/>
      <c r="DY114" s="231" t="s">
        <v>46</v>
      </c>
      <c r="DZ114" s="232"/>
      <c r="EA114" s="233" t="s">
        <v>47</v>
      </c>
      <c r="EB114" s="232"/>
      <c r="EC114" s="233" t="s">
        <v>19</v>
      </c>
      <c r="ED114" s="232"/>
      <c r="EE114" s="233" t="s">
        <v>20</v>
      </c>
      <c r="EF114" s="234"/>
    </row>
    <row r="115" spans="8:137" ht="42" customHeight="1" thickBot="1">
      <c r="H115" s="78"/>
      <c r="I115" s="79" t="s">
        <v>54</v>
      </c>
      <c r="J115" s="84" t="s">
        <v>55</v>
      </c>
      <c r="K115" s="79" t="s">
        <v>54</v>
      </c>
      <c r="L115" s="84" t="s">
        <v>55</v>
      </c>
      <c r="M115" s="79" t="s">
        <v>54</v>
      </c>
      <c r="N115" s="84" t="s">
        <v>55</v>
      </c>
      <c r="O115" s="79" t="s">
        <v>54</v>
      </c>
      <c r="P115" s="84" t="s">
        <v>55</v>
      </c>
      <c r="Q115" s="79" t="s">
        <v>54</v>
      </c>
      <c r="R115" s="84" t="s">
        <v>55</v>
      </c>
      <c r="S115" s="79" t="s">
        <v>54</v>
      </c>
      <c r="T115" s="84" t="s">
        <v>55</v>
      </c>
      <c r="U115" s="79" t="s">
        <v>54</v>
      </c>
      <c r="V115" s="84" t="s">
        <v>55</v>
      </c>
      <c r="W115" s="79" t="s">
        <v>54</v>
      </c>
      <c r="X115" s="84" t="s">
        <v>55</v>
      </c>
      <c r="Y115" s="79" t="s">
        <v>54</v>
      </c>
      <c r="Z115" s="84" t="s">
        <v>55</v>
      </c>
      <c r="AA115" s="79" t="s">
        <v>54</v>
      </c>
      <c r="AB115" s="84" t="s">
        <v>55</v>
      </c>
      <c r="AC115" s="79" t="s">
        <v>54</v>
      </c>
      <c r="AD115" s="84" t="s">
        <v>55</v>
      </c>
      <c r="AE115" s="79" t="s">
        <v>54</v>
      </c>
      <c r="AF115" s="84" t="s">
        <v>55</v>
      </c>
      <c r="AG115" s="79" t="s">
        <v>54</v>
      </c>
      <c r="AH115" s="84" t="s">
        <v>55</v>
      </c>
      <c r="AI115" s="79" t="s">
        <v>54</v>
      </c>
      <c r="AJ115" s="84" t="s">
        <v>55</v>
      </c>
      <c r="AK115" s="79" t="s">
        <v>54</v>
      </c>
      <c r="AL115" s="84" t="s">
        <v>55</v>
      </c>
      <c r="AM115" s="79" t="s">
        <v>54</v>
      </c>
      <c r="AN115" s="84" t="s">
        <v>55</v>
      </c>
      <c r="AO115" s="79" t="s">
        <v>54</v>
      </c>
      <c r="AP115" s="84" t="s">
        <v>55</v>
      </c>
      <c r="AQ115" s="79" t="s">
        <v>54</v>
      </c>
      <c r="AR115" s="84" t="s">
        <v>55</v>
      </c>
      <c r="AS115" s="79" t="s">
        <v>54</v>
      </c>
      <c r="AT115" s="84" t="s">
        <v>55</v>
      </c>
      <c r="AU115" s="79" t="s">
        <v>54</v>
      </c>
      <c r="AV115" s="84" t="s">
        <v>55</v>
      </c>
      <c r="AW115" s="79" t="s">
        <v>54</v>
      </c>
      <c r="AX115" s="84" t="s">
        <v>55</v>
      </c>
      <c r="AY115" s="79" t="s">
        <v>54</v>
      </c>
      <c r="AZ115" s="84" t="s">
        <v>55</v>
      </c>
      <c r="BA115" s="79" t="s">
        <v>54</v>
      </c>
      <c r="BB115" s="84" t="s">
        <v>55</v>
      </c>
      <c r="BC115" s="79" t="s">
        <v>54</v>
      </c>
      <c r="BD115" s="84" t="s">
        <v>55</v>
      </c>
      <c r="BE115" s="79" t="s">
        <v>54</v>
      </c>
      <c r="BF115" s="84" t="s">
        <v>55</v>
      </c>
      <c r="BG115" s="79" t="s">
        <v>54</v>
      </c>
      <c r="BH115" s="84" t="s">
        <v>55</v>
      </c>
      <c r="BI115" s="79" t="s">
        <v>54</v>
      </c>
      <c r="BJ115" s="84" t="s">
        <v>55</v>
      </c>
      <c r="BK115" s="79" t="s">
        <v>54</v>
      </c>
      <c r="BL115" s="84" t="s">
        <v>55</v>
      </c>
      <c r="BM115" s="79" t="s">
        <v>54</v>
      </c>
      <c r="BN115" s="84" t="s">
        <v>55</v>
      </c>
      <c r="BO115" s="79" t="s">
        <v>54</v>
      </c>
      <c r="BP115" s="84" t="s">
        <v>55</v>
      </c>
      <c r="BQ115" s="79" t="s">
        <v>54</v>
      </c>
      <c r="BR115" s="84" t="s">
        <v>55</v>
      </c>
      <c r="BS115" s="79" t="s">
        <v>54</v>
      </c>
      <c r="BT115" s="84" t="s">
        <v>55</v>
      </c>
      <c r="BU115" s="79" t="s">
        <v>54</v>
      </c>
      <c r="BV115" s="84" t="s">
        <v>55</v>
      </c>
      <c r="BW115" s="79" t="s">
        <v>54</v>
      </c>
      <c r="BX115" s="84" t="s">
        <v>55</v>
      </c>
      <c r="BY115" s="79" t="s">
        <v>54</v>
      </c>
      <c r="BZ115" s="84" t="s">
        <v>55</v>
      </c>
      <c r="CA115" s="79" t="s">
        <v>54</v>
      </c>
      <c r="CB115" s="84" t="s">
        <v>55</v>
      </c>
      <c r="CC115" s="79" t="s">
        <v>54</v>
      </c>
      <c r="CD115" s="84" t="s">
        <v>55</v>
      </c>
      <c r="CE115" s="79" t="s">
        <v>54</v>
      </c>
      <c r="CF115" s="84" t="s">
        <v>55</v>
      </c>
      <c r="CG115" s="79" t="s">
        <v>54</v>
      </c>
      <c r="CH115" s="84" t="s">
        <v>55</v>
      </c>
      <c r="CI115" s="79" t="s">
        <v>54</v>
      </c>
      <c r="CJ115" s="84" t="s">
        <v>55</v>
      </c>
      <c r="CK115" s="79" t="s">
        <v>54</v>
      </c>
      <c r="CL115" s="84" t="s">
        <v>55</v>
      </c>
      <c r="CM115" s="79" t="s">
        <v>54</v>
      </c>
      <c r="CN115" s="84" t="s">
        <v>55</v>
      </c>
      <c r="CO115" s="79" t="s">
        <v>54</v>
      </c>
      <c r="CP115" s="84" t="s">
        <v>55</v>
      </c>
      <c r="CQ115" s="79" t="s">
        <v>54</v>
      </c>
      <c r="CR115" s="84" t="s">
        <v>55</v>
      </c>
      <c r="CS115" s="79" t="s">
        <v>54</v>
      </c>
      <c r="CT115" s="84" t="s">
        <v>55</v>
      </c>
      <c r="CU115" s="79" t="s">
        <v>54</v>
      </c>
      <c r="CV115" s="84" t="s">
        <v>55</v>
      </c>
      <c r="CW115" s="79" t="s">
        <v>54</v>
      </c>
      <c r="CX115" s="84" t="s">
        <v>55</v>
      </c>
      <c r="CY115" s="79" t="s">
        <v>54</v>
      </c>
      <c r="CZ115" s="84" t="s">
        <v>55</v>
      </c>
      <c r="DA115" s="79" t="s">
        <v>54</v>
      </c>
      <c r="DB115" s="84" t="s">
        <v>55</v>
      </c>
      <c r="DC115" s="79" t="s">
        <v>54</v>
      </c>
      <c r="DD115" s="84" t="s">
        <v>55</v>
      </c>
      <c r="DE115" s="79" t="s">
        <v>54</v>
      </c>
      <c r="DF115" s="84" t="s">
        <v>55</v>
      </c>
      <c r="DG115" s="79" t="s">
        <v>54</v>
      </c>
      <c r="DH115" s="84" t="s">
        <v>55</v>
      </c>
      <c r="DI115" s="79" t="s">
        <v>54</v>
      </c>
      <c r="DJ115" s="84" t="s">
        <v>55</v>
      </c>
      <c r="DK115" s="79" t="s">
        <v>54</v>
      </c>
      <c r="DL115" s="84" t="s">
        <v>55</v>
      </c>
      <c r="DM115" s="79" t="s">
        <v>54</v>
      </c>
      <c r="DN115" s="84" t="s">
        <v>55</v>
      </c>
      <c r="DO115" s="79" t="s">
        <v>54</v>
      </c>
      <c r="DP115" s="84" t="s">
        <v>55</v>
      </c>
      <c r="DQ115" s="79" t="s">
        <v>54</v>
      </c>
      <c r="DR115" s="84" t="s">
        <v>55</v>
      </c>
      <c r="DS115" s="79" t="s">
        <v>54</v>
      </c>
      <c r="DT115" s="84" t="s">
        <v>55</v>
      </c>
      <c r="DU115" s="79" t="s">
        <v>54</v>
      </c>
      <c r="DV115" s="84" t="s">
        <v>55</v>
      </c>
      <c r="DW115" s="79" t="s">
        <v>54</v>
      </c>
      <c r="DX115" s="84" t="s">
        <v>55</v>
      </c>
      <c r="DY115" s="79" t="s">
        <v>54</v>
      </c>
      <c r="DZ115" s="84" t="s">
        <v>55</v>
      </c>
      <c r="EA115" s="79" t="s">
        <v>54</v>
      </c>
      <c r="EB115" s="84" t="s">
        <v>55</v>
      </c>
      <c r="EC115" s="79" t="s">
        <v>54</v>
      </c>
      <c r="ED115" s="84" t="s">
        <v>55</v>
      </c>
      <c r="EE115" s="79" t="s">
        <v>54</v>
      </c>
      <c r="EF115" s="85" t="s">
        <v>55</v>
      </c>
      <c r="EG115" s="22"/>
    </row>
    <row r="116" spans="8:137" ht="15" thickBot="1">
      <c r="H116" s="86" t="s">
        <v>1</v>
      </c>
      <c r="I116" s="80">
        <f>O92</f>
        <v>678.2</v>
      </c>
      <c r="J116" s="89">
        <f>P92</f>
        <v>1.036822067666386</v>
      </c>
      <c r="K116" s="90">
        <f>R92</f>
        <v>4903.3600000000006</v>
      </c>
      <c r="L116" s="89">
        <f>S92</f>
        <v>7.5085284843301503</v>
      </c>
      <c r="M116" s="90">
        <f>U92</f>
        <v>17380.2</v>
      </c>
      <c r="N116" s="90">
        <f>V92</f>
        <v>53.480837689774461</v>
      </c>
      <c r="O116" s="90">
        <f>X92</f>
        <v>17762.499334101532</v>
      </c>
      <c r="P116" s="90">
        <f>Y92</f>
        <v>54.357760171399761</v>
      </c>
      <c r="Q116" s="80">
        <f>O93</f>
        <v>750.4</v>
      </c>
      <c r="R116" s="89">
        <f>P93</f>
        <v>0.89442719099991586</v>
      </c>
      <c r="S116" s="80">
        <f>R93</f>
        <v>5426.9</v>
      </c>
      <c r="T116" s="89">
        <f>S93</f>
        <v>6.4845971347493903</v>
      </c>
      <c r="U116" s="90">
        <f>U93</f>
        <v>16708.8</v>
      </c>
      <c r="V116" s="90">
        <f>V93</f>
        <v>39.802009999496256</v>
      </c>
      <c r="W116" s="90">
        <f>X93</f>
        <v>17339.19369435832</v>
      </c>
      <c r="X116" s="90">
        <f>Y93</f>
        <v>41.36734800943902</v>
      </c>
      <c r="Y116" s="80">
        <f>O94</f>
        <v>705</v>
      </c>
      <c r="Z116" s="89">
        <f>P94</f>
        <v>0.70710678118654757</v>
      </c>
      <c r="AA116" s="90">
        <f>R94</f>
        <v>5099.9800000000005</v>
      </c>
      <c r="AB116" s="89">
        <f>S94</f>
        <v>5.12659731205797</v>
      </c>
      <c r="AC116" s="90">
        <f>U94</f>
        <v>15460</v>
      </c>
      <c r="AD116" s="90">
        <f>V94</f>
        <v>31.11269837220809</v>
      </c>
      <c r="AE116" s="90">
        <f>X94</f>
        <v>16155.326341889324</v>
      </c>
      <c r="AF116" s="90">
        <f>Y94</f>
        <v>32.40718677699563</v>
      </c>
      <c r="AG116" s="80">
        <f>O95</f>
        <v>730.8</v>
      </c>
      <c r="AH116" s="89">
        <f>P95</f>
        <v>1.0954451150103324</v>
      </c>
      <c r="AI116" s="90">
        <f>R95</f>
        <v>5288.1</v>
      </c>
      <c r="AJ116" s="89">
        <f>S95</f>
        <v>7.9419770838249084</v>
      </c>
      <c r="AK116" s="90">
        <f>U95</f>
        <v>14075.5</v>
      </c>
      <c r="AL116" s="90">
        <f>V95</f>
        <v>44.455970727601184</v>
      </c>
      <c r="AM116" s="90">
        <f>X95</f>
        <v>14799.524651938433</v>
      </c>
      <c r="AN116" s="90">
        <f>Y95</f>
        <v>44.380061945584977</v>
      </c>
      <c r="AO116" s="80">
        <f>O96</f>
        <v>717.45999999999992</v>
      </c>
      <c r="AP116" s="89">
        <f>P96</f>
        <v>0.56833088953529409</v>
      </c>
      <c r="AQ116" s="80">
        <f>R96</f>
        <v>5181.5200000000004</v>
      </c>
      <c r="AR116" s="89">
        <f>S96</f>
        <v>4.131827682757149</v>
      </c>
      <c r="AS116" s="90">
        <f>U96</f>
        <v>13386.2</v>
      </c>
      <c r="AT116" s="90">
        <f>V96</f>
        <v>21.147103820618085</v>
      </c>
      <c r="AU116" s="90">
        <f>X96</f>
        <v>13801.976410016383</v>
      </c>
      <c r="AV116" s="90">
        <f>Y96</f>
        <v>21.864254012109228</v>
      </c>
      <c r="AW116" s="80">
        <f>O97</f>
        <v>746.6</v>
      </c>
      <c r="AX116" s="89">
        <f>P97</f>
        <v>1.4747881203752626</v>
      </c>
      <c r="AY116" s="80">
        <f>R97</f>
        <v>5403.8799999999992</v>
      </c>
      <c r="AZ116" s="89">
        <f>S97</f>
        <v>10.67272223942868</v>
      </c>
      <c r="BA116" s="90">
        <f>U97</f>
        <v>14513.2</v>
      </c>
      <c r="BB116" s="90">
        <f>V97</f>
        <v>57.364623244644434</v>
      </c>
      <c r="BC116" s="90">
        <f>X97</f>
        <v>15195.589569543412</v>
      </c>
      <c r="BD116" s="90">
        <f>Y97</f>
        <v>41.36734800943902</v>
      </c>
      <c r="BE116" s="80">
        <f>O98</f>
        <v>724.5200000000001</v>
      </c>
      <c r="BF116" s="89">
        <f>P98</f>
        <v>0.84083292038312241</v>
      </c>
      <c r="BG116" s="80">
        <f>R98</f>
        <v>5236.7800000000007</v>
      </c>
      <c r="BH116" s="89">
        <f>S98</f>
        <v>6.0755246687013011</v>
      </c>
      <c r="BI116" s="90">
        <f>U98</f>
        <v>16608.599999999999</v>
      </c>
      <c r="BJ116" s="90">
        <f>V98</f>
        <v>38.785306496146191</v>
      </c>
      <c r="BK116" s="90">
        <f>X98</f>
        <v>17047.39926095344</v>
      </c>
      <c r="BL116" s="90">
        <f>Y98</f>
        <v>32.40718677699563</v>
      </c>
      <c r="BM116" s="80">
        <f>O99</f>
        <v>793.92000000000007</v>
      </c>
      <c r="BN116" s="89">
        <f>P99</f>
        <v>0.37013511046644232</v>
      </c>
      <c r="BO116" s="80">
        <f>R99</f>
        <v>5746.42</v>
      </c>
      <c r="BP116" s="89">
        <f>S99</f>
        <v>2.5655408786451277</v>
      </c>
      <c r="BQ116" s="90">
        <f>U99</f>
        <v>19021.400000000001</v>
      </c>
      <c r="BR116" s="90">
        <f>V99</f>
        <v>16.994116628998405</v>
      </c>
      <c r="BS116" s="90">
        <f>X99</f>
        <v>19820.33903163112</v>
      </c>
      <c r="BT116" s="90">
        <f>Y99</f>
        <v>44.380061945584977</v>
      </c>
      <c r="BU116" s="80">
        <f>O100</f>
        <v>734.7</v>
      </c>
      <c r="BV116" s="89">
        <f>P100</f>
        <v>9.6669540187175809</v>
      </c>
      <c r="BW116" s="80">
        <f>R100</f>
        <v>5311.8600000000006</v>
      </c>
      <c r="BX116" s="89">
        <f>S100</f>
        <v>69.896373296473612</v>
      </c>
      <c r="BY116" s="90">
        <f>U100</f>
        <v>14538.8</v>
      </c>
      <c r="BZ116" s="90">
        <f>V100</f>
        <v>379.28709442848162</v>
      </c>
      <c r="CA116" s="90">
        <f>X100</f>
        <v>15009.999232772412</v>
      </c>
      <c r="CB116" s="90">
        <f>Y100</f>
        <v>21.864254012109228</v>
      </c>
      <c r="CC116" s="80">
        <f>O101</f>
        <v>707.9</v>
      </c>
      <c r="CD116" s="89">
        <f>P101</f>
        <v>0.22360679774997896</v>
      </c>
      <c r="CE116" s="80">
        <f>R101</f>
        <v>5116.68</v>
      </c>
      <c r="CF116" s="89">
        <f>S101</f>
        <v>1.6099689437996045</v>
      </c>
      <c r="CG116" s="89">
        <f>U101</f>
        <v>14323.333333333334</v>
      </c>
      <c r="CH116" s="90">
        <f>V101</f>
        <v>9.3914855054991175</v>
      </c>
      <c r="CI116" s="90">
        <f>X101</f>
        <v>15454.976035744485</v>
      </c>
      <c r="CJ116" s="90">
        <f>Y101</f>
        <v>60.014258538437566</v>
      </c>
      <c r="CK116" s="80">
        <f>O102</f>
        <v>722.24</v>
      </c>
      <c r="CL116" s="89">
        <f>P102</f>
        <v>1.4791889669680474</v>
      </c>
      <c r="CM116" s="80">
        <f>R102</f>
        <v>5227.5999999999995</v>
      </c>
      <c r="CN116" s="89">
        <f>S102</f>
        <v>10.691819302625955</v>
      </c>
      <c r="CO116" s="90">
        <f>U102</f>
        <v>15460</v>
      </c>
      <c r="CP116" s="90">
        <f>V102</f>
        <v>52.146907866142939</v>
      </c>
      <c r="CQ116" s="90">
        <f>X102</f>
        <v>13299.160216607776</v>
      </c>
      <c r="CR116" s="90">
        <f>Y102</f>
        <v>32.40718677699563</v>
      </c>
      <c r="CS116" s="80">
        <f>O103</f>
        <v>687.6</v>
      </c>
      <c r="CT116" s="89">
        <f>P103</f>
        <v>0.22360679774997896</v>
      </c>
      <c r="CU116" s="80">
        <f>R103</f>
        <v>4976.82</v>
      </c>
      <c r="CV116" s="89">
        <f>S103</f>
        <v>1.6099689437996045</v>
      </c>
      <c r="CW116" s="90">
        <f>U103</f>
        <v>14067.8</v>
      </c>
      <c r="CX116" s="90">
        <f>V103</f>
        <v>7.6026311234992852</v>
      </c>
      <c r="CY116" s="90">
        <f>X103</f>
        <v>12440.777368916315</v>
      </c>
      <c r="CZ116" s="90">
        <f>Y103</f>
        <v>44.380061945584977</v>
      </c>
      <c r="DA116" s="80">
        <f>O104</f>
        <v>683.24</v>
      </c>
      <c r="DB116" s="89">
        <f>P104</f>
        <v>0.83845095265018477</v>
      </c>
      <c r="DC116" s="80">
        <f>R104</f>
        <v>4942.5599999999995</v>
      </c>
      <c r="DD116" s="89">
        <f>S104</f>
        <v>6.1174341026283292</v>
      </c>
      <c r="DE116" s="90">
        <f>U104</f>
        <v>13386.2</v>
      </c>
      <c r="DF116" s="90">
        <f>V104</f>
        <v>33.775730932135282</v>
      </c>
      <c r="DG116" s="90">
        <f>X104</f>
        <v>14420.938506658273</v>
      </c>
      <c r="DH116" s="90">
        <f>Y104</f>
        <v>21.864254012109228</v>
      </c>
      <c r="DI116" s="80">
        <f>O105</f>
        <v>666.1</v>
      </c>
      <c r="DJ116" s="89">
        <f>P105</f>
        <v>0.89442719099991586</v>
      </c>
      <c r="DK116" s="80">
        <f>R105</f>
        <v>4821.24</v>
      </c>
      <c r="DL116" s="89">
        <f>S105</f>
        <v>6.4790431392295442</v>
      </c>
      <c r="DM116" s="90">
        <f>U105</f>
        <v>14528.75</v>
      </c>
      <c r="DN116" s="90">
        <f>V105</f>
        <v>29.080477821748019</v>
      </c>
      <c r="DO116" s="90">
        <f>X105</f>
        <v>11117.146604273214</v>
      </c>
      <c r="DP116" s="90">
        <f>Y105</f>
        <v>60.014258538437566</v>
      </c>
      <c r="DQ116" s="80">
        <f>O106</f>
        <v>715.66000000000008</v>
      </c>
      <c r="DR116" s="89">
        <f>P106</f>
        <v>18.885154159260853</v>
      </c>
      <c r="DS116" s="80">
        <f>R106</f>
        <v>5174.22</v>
      </c>
      <c r="DT116" s="89">
        <f>S106</f>
        <v>134.45997988426214</v>
      </c>
      <c r="DU116" s="90">
        <f>U106</f>
        <v>16249</v>
      </c>
      <c r="DV116" s="90">
        <f>V106</f>
        <v>31.752165280497014</v>
      </c>
      <c r="DW116" s="90">
        <f>X106</f>
        <v>15152.492247687362</v>
      </c>
      <c r="DX116" s="90">
        <f>Y106</f>
        <v>39.59664530513696</v>
      </c>
      <c r="DY116" s="80">
        <f>O107</f>
        <v>776.54</v>
      </c>
      <c r="DZ116" s="89">
        <f>P107</f>
        <v>0.87063195438715879</v>
      </c>
      <c r="EA116" s="80">
        <f>R107</f>
        <v>5622.08</v>
      </c>
      <c r="EB116" s="89">
        <f>S107</f>
        <v>6.3045221864944114</v>
      </c>
      <c r="EC116" s="90">
        <f>U107</f>
        <v>18478.2</v>
      </c>
      <c r="ED116" s="90">
        <f>V107</f>
        <v>41.263785575247454</v>
      </c>
      <c r="EE116" s="90">
        <f>X107</f>
        <v>18472.619666058312</v>
      </c>
      <c r="EF116" s="91">
        <f>Y107</f>
        <v>41.445044016909108</v>
      </c>
      <c r="EG116" s="22"/>
    </row>
    <row r="117" spans="8:137" ht="15" thickBot="1">
      <c r="H117" s="87" t="s">
        <v>23</v>
      </c>
      <c r="I117" s="81">
        <f>AA92</f>
        <v>683</v>
      </c>
      <c r="J117" s="81">
        <f>AB92</f>
        <v>0</v>
      </c>
      <c r="K117" s="81">
        <f>AD92</f>
        <v>4938.09</v>
      </c>
      <c r="L117" s="81">
        <f>AE92</f>
        <v>0</v>
      </c>
      <c r="M117" s="81">
        <f>AG92</f>
        <v>17626.99183390605</v>
      </c>
      <c r="N117" s="81">
        <f>AH92</f>
        <v>0</v>
      </c>
      <c r="O117" s="81">
        <f>AJ92</f>
        <v>18014.785654251984</v>
      </c>
      <c r="P117" s="81">
        <f>AK92</f>
        <v>0</v>
      </c>
      <c r="Q117" s="81">
        <f>AA93</f>
        <v>756</v>
      </c>
      <c r="R117" s="81">
        <f>AB93</f>
        <v>0</v>
      </c>
      <c r="S117" s="81">
        <f>AD93</f>
        <v>5467.3919999999998</v>
      </c>
      <c r="T117" s="81">
        <f>AE93</f>
        <v>0</v>
      </c>
      <c r="U117" s="81">
        <f>AG93</f>
        <v>16954.656336007007</v>
      </c>
      <c r="V117" s="81">
        <f>AH93</f>
        <v>0</v>
      </c>
      <c r="W117" s="81">
        <f>AJ93</f>
        <v>17598.933276775275</v>
      </c>
      <c r="X117" s="81">
        <f>AK93</f>
        <v>0</v>
      </c>
      <c r="Y117" s="81">
        <f>AA94</f>
        <v>712</v>
      </c>
      <c r="Z117" s="81">
        <f>AB94</f>
        <v>0</v>
      </c>
      <c r="AA117" s="81">
        <f>AD94</f>
        <v>5150.6080000000002</v>
      </c>
      <c r="AB117" s="81">
        <f>AE94</f>
        <v>0</v>
      </c>
      <c r="AC117" s="81">
        <f>AG94</f>
        <v>15768.153847400517</v>
      </c>
      <c r="AD117" s="81">
        <f>AH94</f>
        <v>0</v>
      </c>
      <c r="AE117" s="81">
        <f>AJ94</f>
        <v>16477.720770533539</v>
      </c>
      <c r="AF117" s="81">
        <f>AK94</f>
        <v>0</v>
      </c>
      <c r="AG117" s="81">
        <f>AA95</f>
        <v>737</v>
      </c>
      <c r="AH117" s="81">
        <f>AB95</f>
        <v>0</v>
      </c>
      <c r="AI117" s="81">
        <f>AD95</f>
        <v>5332.9319999999998</v>
      </c>
      <c r="AJ117" s="81">
        <f>AE95</f>
        <v>0</v>
      </c>
      <c r="AK117" s="81">
        <f>AG95</f>
        <v>14307.677562559202</v>
      </c>
      <c r="AL117" s="81">
        <f>AH95</f>
        <v>2.0336919783401661E-12</v>
      </c>
      <c r="AM117" s="81">
        <f>AJ95</f>
        <v>15051.676795812276</v>
      </c>
      <c r="AN117" s="81">
        <f>AK95</f>
        <v>2.0336919783401661E-12</v>
      </c>
      <c r="AO117" s="81">
        <f>AA96</f>
        <v>722</v>
      </c>
      <c r="AP117" s="81">
        <f>AB96</f>
        <v>0</v>
      </c>
      <c r="AQ117" s="81">
        <f>AD96</f>
        <v>5214.2840000000006</v>
      </c>
      <c r="AR117" s="81">
        <f>AE96</f>
        <v>0</v>
      </c>
      <c r="AS117" s="81">
        <f>AG96</f>
        <v>13311.615736948379</v>
      </c>
      <c r="AT117" s="81">
        <f>AH96</f>
        <v>0</v>
      </c>
      <c r="AU117" s="81">
        <f>AJ96</f>
        <v>13977.196523795801</v>
      </c>
      <c r="AV117" s="81">
        <f>AK96</f>
        <v>2.0336919783401661E-12</v>
      </c>
      <c r="AW117" s="81">
        <f>AA97</f>
        <v>752</v>
      </c>
      <c r="AX117" s="81">
        <f>AB97</f>
        <v>0</v>
      </c>
      <c r="AY117" s="81">
        <f>AD97</f>
        <v>5442.9760000000006</v>
      </c>
      <c r="AZ117" s="81">
        <f>AE97</f>
        <v>0</v>
      </c>
      <c r="BA117" s="81">
        <f>AG97</f>
        <v>14724.115905078273</v>
      </c>
      <c r="BB117" s="81">
        <f>AH97</f>
        <v>0</v>
      </c>
      <c r="BC117" s="81">
        <f>AJ97</f>
        <v>15416.149352616951</v>
      </c>
      <c r="BD117" s="81">
        <f>AK97</f>
        <v>0</v>
      </c>
      <c r="BE117" s="81">
        <f>AA98</f>
        <v>732</v>
      </c>
      <c r="BF117" s="81">
        <f>AB98</f>
        <v>0</v>
      </c>
      <c r="BG117" s="81">
        <f>AD98</f>
        <v>5290.8959999999997</v>
      </c>
      <c r="BH117" s="81">
        <f>AE98</f>
        <v>0</v>
      </c>
      <c r="BI117" s="81">
        <f>AG98</f>
        <v>16981.745728290669</v>
      </c>
      <c r="BJ117" s="81">
        <f>AH98</f>
        <v>0</v>
      </c>
      <c r="BK117" s="81">
        <f>AJ98</f>
        <v>17401.19484777945</v>
      </c>
      <c r="BL117" s="81">
        <f>AK98</f>
        <v>0</v>
      </c>
      <c r="BM117" s="81">
        <f>AA99</f>
        <v>800</v>
      </c>
      <c r="BN117" s="81">
        <f>AB99</f>
        <v>0</v>
      </c>
      <c r="BO117" s="81">
        <f>AD99</f>
        <v>5790.4000000000005</v>
      </c>
      <c r="BP117" s="81">
        <f>AE99</f>
        <v>0</v>
      </c>
      <c r="BQ117" s="81">
        <f>AG99</f>
        <v>19313.890873446402</v>
      </c>
      <c r="BR117" s="81">
        <f>AH99</f>
        <v>0</v>
      </c>
      <c r="BS117" s="81">
        <f>AJ99</f>
        <v>20125.074290131153</v>
      </c>
      <c r="BT117" s="81">
        <f>AK99</f>
        <v>0</v>
      </c>
      <c r="BU117" s="81">
        <f>AA100</f>
        <v>747</v>
      </c>
      <c r="BV117" s="81">
        <f>AB100</f>
        <v>6.1237243569579451</v>
      </c>
      <c r="BW117" s="81">
        <f>AD100</f>
        <v>5400.81</v>
      </c>
      <c r="BX117" s="81">
        <f>AE100</f>
        <v>44.274527100805869</v>
      </c>
      <c r="BY117" s="81">
        <f>AG100</f>
        <v>15028.547237565121</v>
      </c>
      <c r="BZ117" s="81">
        <f>AH100</f>
        <v>245.56402282474545</v>
      </c>
      <c r="CA117" s="81">
        <f>AJ100</f>
        <v>15515.472168062232</v>
      </c>
      <c r="CB117" s="81">
        <f>AK100</f>
        <v>253.52029716426671</v>
      </c>
      <c r="CC117" s="81">
        <f>AA101</f>
        <v>712</v>
      </c>
      <c r="CD117" s="81">
        <f>AB101</f>
        <v>0</v>
      </c>
      <c r="CE117" s="81">
        <f>AD101</f>
        <v>5146.3360000000002</v>
      </c>
      <c r="CF117" s="81">
        <f>AE101</f>
        <v>0</v>
      </c>
      <c r="CG117" s="81">
        <f>AG101</f>
        <v>15120.422452735371</v>
      </c>
      <c r="CH117" s="81">
        <f>AH101</f>
        <v>2.0336919783401661E-12</v>
      </c>
      <c r="CI117" s="81">
        <f>AJ101</f>
        <v>15634.516816128375</v>
      </c>
      <c r="CJ117" s="81">
        <f>AK101</f>
        <v>0</v>
      </c>
      <c r="CK117" s="81">
        <f>AA102</f>
        <v>731</v>
      </c>
      <c r="CL117" s="81">
        <f>AB102</f>
        <v>2.2360679774997898</v>
      </c>
      <c r="CM117" s="81">
        <f>AD102</f>
        <v>5290.978000000001</v>
      </c>
      <c r="CN117" s="81">
        <f>AE102</f>
        <v>16.184660021143298</v>
      </c>
      <c r="CO117" s="81">
        <f>AG102</f>
        <v>13037.112114668642</v>
      </c>
      <c r="CP117" s="81">
        <f>AH102</f>
        <v>79.594615576173098</v>
      </c>
      <c r="CQ117" s="81">
        <f>AJ102</f>
        <v>13623.78215982873</v>
      </c>
      <c r="CR117" s="81">
        <f>AK102</f>
        <v>83.176373277101717</v>
      </c>
      <c r="CS117" s="81">
        <f>AA103</f>
        <v>698</v>
      </c>
      <c r="CT117" s="81">
        <f>AB103</f>
        <v>0</v>
      </c>
      <c r="CU117" s="81">
        <f>AD103</f>
        <v>5050.7280000000001</v>
      </c>
      <c r="CV117" s="81">
        <f>AE103</f>
        <v>0</v>
      </c>
      <c r="CW117" s="81">
        <f>AG103</f>
        <v>12151.618633737879</v>
      </c>
      <c r="CX117" s="81">
        <f>AH103</f>
        <v>0</v>
      </c>
      <c r="CY117" s="81">
        <f>AJ103</f>
        <v>12819.957658593461</v>
      </c>
      <c r="CZ117" s="81">
        <f>AK103</f>
        <v>0</v>
      </c>
      <c r="DA117" s="81">
        <f>AA104</f>
        <v>690</v>
      </c>
      <c r="DB117" s="81">
        <f>AB104</f>
        <v>2.7386127875258306</v>
      </c>
      <c r="DC117" s="81">
        <f>AD104</f>
        <v>4991.4600000000009</v>
      </c>
      <c r="DD117" s="81">
        <f>AE104</f>
        <v>19.811124904961897</v>
      </c>
      <c r="DE117" s="81">
        <f>AG104</f>
        <v>14183.105451879577</v>
      </c>
      <c r="DF117" s="81">
        <f>AH104</f>
        <v>112.66576958722094</v>
      </c>
      <c r="DG117" s="81">
        <f>AJ104</f>
        <v>14707.880353599123</v>
      </c>
      <c r="DH117" s="81">
        <f>AK104</f>
        <v>116.83440306194845</v>
      </c>
      <c r="DI117" s="81">
        <f>AA105</f>
        <v>673</v>
      </c>
      <c r="DJ117" s="81">
        <f>AB105</f>
        <v>0</v>
      </c>
      <c r="DK117" s="81">
        <f>AD105</f>
        <v>4871.174</v>
      </c>
      <c r="DL117" s="81">
        <f>AE105</f>
        <v>0</v>
      </c>
      <c r="DM117" s="81">
        <f>AG105</f>
        <v>11050.286139595133</v>
      </c>
      <c r="DN117" s="81">
        <f>AH105</f>
        <v>0</v>
      </c>
      <c r="DO117" s="81">
        <f>AJ105</f>
        <v>11348.6438653642</v>
      </c>
      <c r="DP117" s="81">
        <f>AK105</f>
        <v>0</v>
      </c>
      <c r="DQ117" s="81">
        <f>AA106</f>
        <v>722</v>
      </c>
      <c r="DR117" s="81">
        <f>AB106</f>
        <v>0</v>
      </c>
      <c r="DS117" s="81">
        <f>AD106</f>
        <v>5220.0600000000004</v>
      </c>
      <c r="DT117" s="81">
        <f>AE106</f>
        <v>0</v>
      </c>
      <c r="DU117" s="81">
        <f>AG106</f>
        <v>14915.027092274497</v>
      </c>
      <c r="DV117" s="81">
        <f>AH106</f>
        <v>0</v>
      </c>
      <c r="DW117" s="81">
        <f>AJ106</f>
        <v>15422.138013411832</v>
      </c>
      <c r="DX117" s="81">
        <f>AK106</f>
        <v>2.0336919783401661E-12</v>
      </c>
      <c r="DY117" s="81">
        <f>AA107</f>
        <v>784</v>
      </c>
      <c r="DZ117" s="81">
        <f>AB107</f>
        <v>2.7386127875258306</v>
      </c>
      <c r="EA117" s="81">
        <f>AD107</f>
        <v>5676.1600000000008</v>
      </c>
      <c r="EB117" s="81">
        <f>AE107</f>
        <v>19.827556581686913</v>
      </c>
      <c r="EC117" s="81">
        <f>AG107</f>
        <v>17898.680429047137</v>
      </c>
      <c r="ED117" s="81">
        <f>AH107</f>
        <v>124.9638156354703</v>
      </c>
      <c r="EE117" s="81">
        <f>AJ107</f>
        <v>18829.411811357586</v>
      </c>
      <c r="EF117" s="92">
        <f>AK107</f>
        <v>131.46193404851297</v>
      </c>
    </row>
    <row r="118" spans="8:137" ht="15" thickBot="1">
      <c r="H118" s="88" t="s">
        <v>24</v>
      </c>
      <c r="I118" s="93">
        <f>AM92</f>
        <v>675.1</v>
      </c>
      <c r="J118" s="93">
        <f>AN92</f>
        <v>0</v>
      </c>
      <c r="K118" s="93">
        <f>AP92</f>
        <v>4880.9730000000009</v>
      </c>
      <c r="L118" s="93">
        <f>AQ92</f>
        <v>0</v>
      </c>
      <c r="M118" s="93">
        <f>AS92</f>
        <v>17221.580732859595</v>
      </c>
      <c r="N118" s="93">
        <f>AT92</f>
        <v>0</v>
      </c>
      <c r="O118" s="93">
        <f>AV92</f>
        <v>17600.455508982504</v>
      </c>
      <c r="P118" s="93">
        <f>AW92</f>
        <v>0</v>
      </c>
      <c r="Q118" s="93">
        <f>AM93</f>
        <v>749.1</v>
      </c>
      <c r="R118" s="93">
        <f>AN93</f>
        <v>0</v>
      </c>
      <c r="S118" s="93">
        <f>AP93</f>
        <v>5417.4912000000004</v>
      </c>
      <c r="T118" s="93">
        <f>AQ93</f>
        <v>0</v>
      </c>
      <c r="U118" s="93">
        <f>AS93</f>
        <v>16646.578931549309</v>
      </c>
      <c r="V118" s="93">
        <f>AT93</f>
        <v>0</v>
      </c>
      <c r="W118" s="93">
        <f>AV93</f>
        <v>17279.148930948184</v>
      </c>
      <c r="X118" s="93">
        <f>AW93</f>
        <v>0</v>
      </c>
      <c r="Y118" s="93">
        <f>AM94</f>
        <v>702.8</v>
      </c>
      <c r="Z118" s="93">
        <f>AN94</f>
        <v>0</v>
      </c>
      <c r="AA118" s="93">
        <f>AP94</f>
        <v>5084.0551999999998</v>
      </c>
      <c r="AB118" s="93">
        <f>AQ94</f>
        <v>0</v>
      </c>
      <c r="AC118" s="93">
        <f>AS94</f>
        <v>15363.294901674002</v>
      </c>
      <c r="AD118" s="93">
        <f>AT94</f>
        <v>0</v>
      </c>
      <c r="AE118" s="93">
        <f>AV94</f>
        <v>16054.643172249333</v>
      </c>
      <c r="AF118" s="93">
        <f>AW94</f>
        <v>0</v>
      </c>
      <c r="AG118" s="93">
        <f>AM95</f>
        <v>730.6</v>
      </c>
      <c r="AH118" s="93">
        <f>AN95</f>
        <v>0</v>
      </c>
      <c r="AI118" s="93">
        <f>AP95</f>
        <v>5286.6216000000004</v>
      </c>
      <c r="AJ118" s="93">
        <f>AQ95</f>
        <v>0</v>
      </c>
      <c r="AK118" s="93">
        <f>AS95</f>
        <v>14060.264944053366</v>
      </c>
      <c r="AL118" s="93">
        <f>AT95</f>
        <v>0</v>
      </c>
      <c r="AM118" s="93">
        <f>AV95</f>
        <v>14791.398721144142</v>
      </c>
      <c r="AN118" s="93">
        <f>AW95</f>
        <v>0</v>
      </c>
      <c r="AO118" s="93">
        <f>AM96</f>
        <v>721.3</v>
      </c>
      <c r="AP118" s="93">
        <f>AN96</f>
        <v>0</v>
      </c>
      <c r="AQ118" s="93">
        <f>AP96</f>
        <v>5209.2286000000004</v>
      </c>
      <c r="AR118" s="93">
        <f>AQ96</f>
        <v>0</v>
      </c>
      <c r="AS118" s="93">
        <f>AS96</f>
        <v>13285.816252415574</v>
      </c>
      <c r="AT118" s="93">
        <f>AT96</f>
        <v>2.0336919783401661E-12</v>
      </c>
      <c r="AU118" s="93">
        <f>AV96</f>
        <v>13950.107065036354</v>
      </c>
      <c r="AV118" s="93">
        <f>AW96</f>
        <v>0</v>
      </c>
      <c r="AW118" s="93">
        <f>AM97</f>
        <v>749.1</v>
      </c>
      <c r="AX118" s="93">
        <f>AN97</f>
        <v>0</v>
      </c>
      <c r="AY118" s="93">
        <f>AP97</f>
        <v>5421.9858000000004</v>
      </c>
      <c r="AZ118" s="93">
        <f>AQ97</f>
        <v>0</v>
      </c>
      <c r="BA118" s="93">
        <f>AS97</f>
        <v>14610.771217654619</v>
      </c>
      <c r="BB118" s="93">
        <f>AT97</f>
        <v>0</v>
      </c>
      <c r="BC118" s="93">
        <f>AV97</f>
        <v>15297.477464884385</v>
      </c>
      <c r="BD118" s="93">
        <f>AW97</f>
        <v>0</v>
      </c>
      <c r="BE118" s="93">
        <f>AM98</f>
        <v>730.6</v>
      </c>
      <c r="BF118" s="93">
        <f>AN98</f>
        <v>0</v>
      </c>
      <c r="BG118" s="93">
        <f>AP98</f>
        <v>5280.7767999999996</v>
      </c>
      <c r="BH118" s="93">
        <f>AQ98</f>
        <v>0</v>
      </c>
      <c r="BI118" s="93">
        <f>AS98</f>
        <v>16916.850348794644</v>
      </c>
      <c r="BJ118" s="93">
        <f>AT98</f>
        <v>0</v>
      </c>
      <c r="BK118" s="93">
        <f>AV98</f>
        <v>17334.696552409874</v>
      </c>
      <c r="BL118" s="93">
        <f>AW98</f>
        <v>0</v>
      </c>
      <c r="BM118" s="93">
        <f>AM99</f>
        <v>795.3</v>
      </c>
      <c r="BN118" s="93">
        <f>AN99</f>
        <v>0</v>
      </c>
      <c r="BO118" s="93">
        <f>AP99</f>
        <v>5756.3814000000002</v>
      </c>
      <c r="BP118" s="93">
        <f>AQ99</f>
        <v>0</v>
      </c>
      <c r="BQ118" s="93">
        <f>AS99</f>
        <v>19087.619286698082</v>
      </c>
      <c r="BR118" s="93">
        <f>AT99</f>
        <v>0</v>
      </c>
      <c r="BS118" s="93">
        <f>AV99</f>
        <v>19889.299296739402</v>
      </c>
      <c r="BT118" s="93">
        <f>AW99</f>
        <v>0</v>
      </c>
      <c r="BU118" s="93">
        <f>AM100</f>
        <v>736.12000000000012</v>
      </c>
      <c r="BV118" s="93">
        <f>AN100</f>
        <v>5.0390475290474912</v>
      </c>
      <c r="BW118" s="93">
        <f>AP100</f>
        <v>5322.1476000000002</v>
      </c>
      <c r="BX118" s="93">
        <f>AQ100</f>
        <v>36.432313635013422</v>
      </c>
      <c r="BY118" s="93">
        <f>AS100</f>
        <v>14593.718480773503</v>
      </c>
      <c r="BZ118" s="93">
        <f>AT100</f>
        <v>199.54295424654848</v>
      </c>
      <c r="CA118" s="93">
        <f>AV100</f>
        <v>15066.554959550564</v>
      </c>
      <c r="CB118" s="93">
        <f>AW100</f>
        <v>206.00814596413741</v>
      </c>
      <c r="CC118" s="93">
        <f>AM101</f>
        <v>702.8</v>
      </c>
      <c r="CD118" s="93">
        <f>AN101</f>
        <v>0</v>
      </c>
      <c r="CE118" s="93">
        <f>AP101</f>
        <v>5079.8383999999996</v>
      </c>
      <c r="CF118" s="93">
        <f>AQ101</f>
        <v>0</v>
      </c>
      <c r="CG118" s="93">
        <f>AS101</f>
        <v>14732.194486900098</v>
      </c>
      <c r="CH118" s="93">
        <f>AT101</f>
        <v>2.0336919783401661E-12</v>
      </c>
      <c r="CI118" s="93">
        <f>AV101</f>
        <v>15233.089099454704</v>
      </c>
      <c r="CJ118" s="93">
        <f>AW101</f>
        <v>0</v>
      </c>
      <c r="CK118" s="93">
        <f>AM102</f>
        <v>721.3</v>
      </c>
      <c r="CL118" s="93">
        <f>AN102</f>
        <v>0</v>
      </c>
      <c r="CM118" s="93">
        <f>AP101</f>
        <v>5079.8383999999996</v>
      </c>
      <c r="CN118" s="93">
        <f>AQ101</f>
        <v>0</v>
      </c>
      <c r="CO118" s="93">
        <f>AS101</f>
        <v>14732.194486900098</v>
      </c>
      <c r="CP118" s="93">
        <f>AT101</f>
        <v>2.0336919783401661E-12</v>
      </c>
      <c r="CQ118" s="82">
        <f>A101</f>
        <v>0</v>
      </c>
      <c r="CR118" s="93">
        <f>AW101</f>
        <v>0</v>
      </c>
      <c r="CS118" s="93">
        <f>AM103</f>
        <v>689.87999999999988</v>
      </c>
      <c r="CT118" s="93">
        <f>AN103</f>
        <v>5.0938197847980824</v>
      </c>
      <c r="CU118" s="93">
        <f>AP103</f>
        <v>4991.9716800000006</v>
      </c>
      <c r="CV118" s="93">
        <f>AQ103</f>
        <v>36.858879962798973</v>
      </c>
      <c r="CW118" s="93">
        <f>AS103</f>
        <v>11871.055526841152</v>
      </c>
      <c r="CX118" s="93">
        <f>AT103</f>
        <v>175.05904784187223</v>
      </c>
      <c r="CY118" s="93">
        <f>AV103</f>
        <v>12523.963580817417</v>
      </c>
      <c r="CZ118" s="93">
        <f>AW103</f>
        <v>184.68729547317471</v>
      </c>
      <c r="DA118" s="93">
        <f>AM104</f>
        <v>684.3</v>
      </c>
      <c r="DB118" s="93">
        <f>AN104</f>
        <v>0</v>
      </c>
      <c r="DC118" s="93">
        <f>AP104</f>
        <v>4950.2262000000001</v>
      </c>
      <c r="DD118" s="93">
        <f>AQ104</f>
        <v>0</v>
      </c>
      <c r="DE118" s="93">
        <f>AS104</f>
        <v>13949.567968585805</v>
      </c>
      <c r="DF118" s="93">
        <f>AT104</f>
        <v>0</v>
      </c>
      <c r="DG118" s="93">
        <f>AV104</f>
        <v>14465.701983423478</v>
      </c>
      <c r="DH118" s="93">
        <f>AW104</f>
        <v>0</v>
      </c>
      <c r="DI118" s="93">
        <f>AM105</f>
        <v>665.8</v>
      </c>
      <c r="DJ118" s="93">
        <f>AN105</f>
        <v>0</v>
      </c>
      <c r="DK118" s="93">
        <f>AP105</f>
        <v>4819.0604000000003</v>
      </c>
      <c r="DL118" s="93">
        <f>AQ105</f>
        <v>0</v>
      </c>
      <c r="DM118" s="93">
        <f>AS105</f>
        <v>10815.110899761587</v>
      </c>
      <c r="DN118" s="93">
        <f>AT105</f>
        <v>0</v>
      </c>
      <c r="DO118" s="93">
        <f>AV105</f>
        <v>11107.118894055149</v>
      </c>
      <c r="DP118" s="93">
        <f>AW105</f>
        <v>0</v>
      </c>
      <c r="DQ118" s="93">
        <f>AM106</f>
        <v>712.1</v>
      </c>
      <c r="DR118" s="93">
        <f>AN106</f>
        <v>0</v>
      </c>
      <c r="DS118" s="93">
        <f>AP106</f>
        <v>5148.4830000000002</v>
      </c>
      <c r="DT118" s="93">
        <f>AQ106</f>
        <v>0</v>
      </c>
      <c r="DU118" s="93">
        <f>AS106</f>
        <v>14508.804304897549</v>
      </c>
      <c r="DV118" s="93">
        <f>AT106</f>
        <v>2.0336919783401661E-12</v>
      </c>
      <c r="DW118" s="93">
        <f>AV106</f>
        <v>15002.103651264068</v>
      </c>
      <c r="DX118" s="93">
        <f>AW106</f>
        <v>0</v>
      </c>
      <c r="DY118" s="93">
        <f>AM107</f>
        <v>776.8</v>
      </c>
      <c r="DZ118" s="93">
        <f>AN107</f>
        <v>0</v>
      </c>
      <c r="EA118" s="93">
        <f>AP107</f>
        <v>5624.0320000000002</v>
      </c>
      <c r="EB118" s="93">
        <f>AQ107</f>
        <v>0</v>
      </c>
      <c r="EC118" s="93">
        <f>AS107</f>
        <v>17571.267205094937</v>
      </c>
      <c r="ED118" s="93">
        <f>AT107</f>
        <v>0</v>
      </c>
      <c r="EE118" s="93">
        <f>AV107</f>
        <v>18484.973099759871</v>
      </c>
      <c r="EF118" s="94">
        <f>AW107</f>
        <v>0</v>
      </c>
    </row>
    <row r="119" spans="8:137">
      <c r="CW119" s="95"/>
    </row>
    <row r="125" spans="8:137" ht="15" thickBot="1"/>
    <row r="126" spans="8:137" ht="15" customHeight="1" thickBot="1">
      <c r="S126" s="202" t="s">
        <v>0</v>
      </c>
      <c r="T126" s="203"/>
      <c r="U126" s="203"/>
      <c r="V126" s="203"/>
      <c r="W126" s="203"/>
      <c r="X126" s="203"/>
      <c r="Y126" s="203"/>
      <c r="Z126" s="203"/>
      <c r="AA126" s="203"/>
      <c r="AB126" s="203"/>
      <c r="AC126" s="203"/>
      <c r="AD126" s="204"/>
      <c r="AE126" s="235" t="s">
        <v>1</v>
      </c>
      <c r="AF126" s="236"/>
      <c r="AG126" s="249" t="s">
        <v>23</v>
      </c>
      <c r="AH126" s="250"/>
      <c r="AI126" s="251" t="s">
        <v>24</v>
      </c>
      <c r="AJ126" s="252"/>
    </row>
    <row r="127" spans="8:137" ht="42" customHeight="1" thickBot="1">
      <c r="S127" s="202" t="s">
        <v>2</v>
      </c>
      <c r="T127" s="203"/>
      <c r="U127" s="203"/>
      <c r="V127" s="203"/>
      <c r="W127" s="203"/>
      <c r="X127" s="203"/>
      <c r="Y127" s="203"/>
      <c r="Z127" s="203"/>
      <c r="AA127" s="203"/>
      <c r="AB127" s="203"/>
      <c r="AC127" s="203"/>
      <c r="AD127" s="204"/>
      <c r="AE127" s="237" t="s">
        <v>46</v>
      </c>
      <c r="AF127" s="238"/>
      <c r="AG127" s="241" t="s">
        <v>46</v>
      </c>
      <c r="AH127" s="242"/>
      <c r="AI127" s="245" t="s">
        <v>46</v>
      </c>
      <c r="AJ127" s="246"/>
    </row>
    <row r="128" spans="8:137" ht="15" thickBot="1">
      <c r="S128" s="194" t="s">
        <v>6</v>
      </c>
      <c r="T128" s="194" t="s">
        <v>7</v>
      </c>
      <c r="U128" s="194" t="s">
        <v>8</v>
      </c>
      <c r="V128" s="192" t="s">
        <v>9</v>
      </c>
      <c r="W128" s="194" t="s">
        <v>10</v>
      </c>
      <c r="X128" s="194" t="s">
        <v>11</v>
      </c>
      <c r="Y128" s="192" t="s">
        <v>12</v>
      </c>
      <c r="Z128" s="194" t="s">
        <v>13</v>
      </c>
      <c r="AA128" s="194" t="s">
        <v>14</v>
      </c>
      <c r="AB128" s="194" t="s">
        <v>15</v>
      </c>
      <c r="AC128" s="194" t="s">
        <v>53</v>
      </c>
      <c r="AD128" s="192" t="s">
        <v>56</v>
      </c>
      <c r="AE128" s="239"/>
      <c r="AF128" s="240"/>
      <c r="AG128" s="243"/>
      <c r="AH128" s="244"/>
      <c r="AI128" s="247"/>
      <c r="AJ128" s="248"/>
    </row>
    <row r="129" spans="19:36" ht="15" thickBot="1">
      <c r="S129" s="195"/>
      <c r="T129" s="195"/>
      <c r="U129" s="195"/>
      <c r="V129" s="193"/>
      <c r="W129" s="195"/>
      <c r="X129" s="195"/>
      <c r="Y129" s="193"/>
      <c r="Z129" s="195"/>
      <c r="AA129" s="195"/>
      <c r="AB129" s="195"/>
      <c r="AC129" s="195"/>
      <c r="AD129" s="193"/>
      <c r="AE129" s="128" t="s">
        <v>54</v>
      </c>
      <c r="AF129" s="133" t="s">
        <v>55</v>
      </c>
      <c r="AG129" s="129" t="s">
        <v>54</v>
      </c>
      <c r="AH129" s="132" t="s">
        <v>55</v>
      </c>
      <c r="AI129" s="130" t="s">
        <v>54</v>
      </c>
      <c r="AJ129" s="131" t="s">
        <v>55</v>
      </c>
    </row>
    <row r="130" spans="19:36" ht="15" thickBot="1">
      <c r="S130" s="60" t="s">
        <v>28</v>
      </c>
      <c r="T130" s="100">
        <v>10.62</v>
      </c>
      <c r="U130" s="61">
        <v>3615</v>
      </c>
      <c r="V130" s="62">
        <v>127</v>
      </c>
      <c r="W130" s="61">
        <v>32</v>
      </c>
      <c r="X130" s="61">
        <v>722.87</v>
      </c>
      <c r="Y130" s="62">
        <v>12</v>
      </c>
      <c r="Z130" s="61">
        <v>9.8000000000000007</v>
      </c>
      <c r="AA130" s="60" t="s">
        <v>21</v>
      </c>
      <c r="AB130" s="60" t="s">
        <v>22</v>
      </c>
      <c r="AC130" s="60">
        <v>2</v>
      </c>
      <c r="AD130" s="28" t="s">
        <v>57</v>
      </c>
      <c r="AE130" s="141">
        <f>I116</f>
        <v>678.2</v>
      </c>
      <c r="AF130" s="142">
        <f>J116</f>
        <v>1.036822067666386</v>
      </c>
      <c r="AG130" s="141">
        <f>I117</f>
        <v>683</v>
      </c>
      <c r="AH130" s="141">
        <f>J117</f>
        <v>0</v>
      </c>
      <c r="AI130" s="141">
        <f>I118</f>
        <v>675.1</v>
      </c>
      <c r="AJ130" s="141">
        <f>J118</f>
        <v>0</v>
      </c>
    </row>
    <row r="131" spans="19:36" ht="15" thickBot="1">
      <c r="S131" s="60" t="s">
        <v>29</v>
      </c>
      <c r="T131" s="100">
        <v>9.7159999999999993</v>
      </c>
      <c r="U131" s="61">
        <v>3616</v>
      </c>
      <c r="V131" s="62">
        <v>128</v>
      </c>
      <c r="W131" s="61">
        <v>37</v>
      </c>
      <c r="X131" s="61">
        <v>567.19000000000005</v>
      </c>
      <c r="Y131" s="62">
        <v>12</v>
      </c>
      <c r="Z131" s="61">
        <v>8.1999999999999993</v>
      </c>
      <c r="AA131" s="60" t="s">
        <v>21</v>
      </c>
      <c r="AB131" s="60" t="s">
        <v>22</v>
      </c>
      <c r="AC131" s="60">
        <v>3</v>
      </c>
      <c r="AD131" s="28" t="s">
        <v>58</v>
      </c>
      <c r="AE131" s="141">
        <f>Q116</f>
        <v>750.4</v>
      </c>
      <c r="AF131" s="142">
        <f>R116</f>
        <v>0.89442719099991586</v>
      </c>
      <c r="AG131" s="141">
        <f>Q117</f>
        <v>756</v>
      </c>
      <c r="AH131" s="141">
        <f>R117</f>
        <v>0</v>
      </c>
      <c r="AI131" s="141">
        <f>Q118</f>
        <v>749.1</v>
      </c>
      <c r="AJ131" s="141">
        <f>R118</f>
        <v>0</v>
      </c>
    </row>
    <row r="132" spans="19:36" ht="15" thickBot="1">
      <c r="S132" s="60" t="s">
        <v>30</v>
      </c>
      <c r="T132" s="100">
        <v>10.816000000000001</v>
      </c>
      <c r="U132" s="61">
        <v>3617</v>
      </c>
      <c r="V132" s="62">
        <v>129</v>
      </c>
      <c r="W132" s="61">
        <v>39</v>
      </c>
      <c r="X132" s="61">
        <v>594.37954134188328</v>
      </c>
      <c r="Y132" s="62">
        <v>12</v>
      </c>
      <c r="Z132" s="61">
        <v>7.5</v>
      </c>
      <c r="AA132" s="60" t="s">
        <v>21</v>
      </c>
      <c r="AB132" s="60" t="s">
        <v>22</v>
      </c>
      <c r="AC132" s="60">
        <v>2</v>
      </c>
      <c r="AD132" s="28" t="s">
        <v>59</v>
      </c>
      <c r="AE132" s="141">
        <f>Y116</f>
        <v>705</v>
      </c>
      <c r="AF132" s="142">
        <f>Z116</f>
        <v>0.70710678118654757</v>
      </c>
      <c r="AG132" s="141">
        <f>Y117</f>
        <v>712</v>
      </c>
      <c r="AH132" s="141">
        <f>Z117</f>
        <v>0</v>
      </c>
      <c r="AI132" s="141">
        <f>Y118</f>
        <v>702.8</v>
      </c>
      <c r="AJ132" s="141">
        <f>Z118</f>
        <v>0</v>
      </c>
    </row>
    <row r="133" spans="19:36" ht="15" thickBot="1">
      <c r="S133" s="60" t="s">
        <v>31</v>
      </c>
      <c r="T133" s="100">
        <v>9.3919999999999995</v>
      </c>
      <c r="U133" s="61">
        <v>3618</v>
      </c>
      <c r="V133" s="62">
        <v>129</v>
      </c>
      <c r="W133" s="61">
        <v>40</v>
      </c>
      <c r="X133" s="61">
        <v>503.08</v>
      </c>
      <c r="Y133" s="62">
        <v>12</v>
      </c>
      <c r="Z133" s="61">
        <v>6.8</v>
      </c>
      <c r="AA133" s="60" t="s">
        <v>21</v>
      </c>
      <c r="AB133" s="60" t="s">
        <v>22</v>
      </c>
      <c r="AC133" s="60">
        <v>3</v>
      </c>
      <c r="AD133" s="28" t="s">
        <v>60</v>
      </c>
      <c r="AE133" s="141">
        <f>AG116</f>
        <v>730.8</v>
      </c>
      <c r="AF133" s="142">
        <f>AH116</f>
        <v>1.0954451150103324</v>
      </c>
      <c r="AG133" s="141">
        <f>AG117</f>
        <v>737</v>
      </c>
      <c r="AH133" s="141">
        <f>AH117</f>
        <v>0</v>
      </c>
      <c r="AI133" s="141">
        <f>AG118</f>
        <v>730.6</v>
      </c>
      <c r="AJ133" s="141">
        <f>AH118</f>
        <v>0</v>
      </c>
    </row>
    <row r="134" spans="19:36" ht="15" thickBot="1">
      <c r="S134" s="60" t="s">
        <v>32</v>
      </c>
      <c r="T134" s="100">
        <v>9.0579999999999998</v>
      </c>
      <c r="U134" s="61">
        <v>3611</v>
      </c>
      <c r="V134" s="62">
        <v>129</v>
      </c>
      <c r="W134" s="61">
        <v>39</v>
      </c>
      <c r="X134" s="61">
        <v>489.6</v>
      </c>
      <c r="Y134" s="62">
        <v>12</v>
      </c>
      <c r="Z134" s="61">
        <v>7</v>
      </c>
      <c r="AA134" s="60" t="s">
        <v>21</v>
      </c>
      <c r="AB134" s="60" t="s">
        <v>22</v>
      </c>
      <c r="AC134" s="61">
        <v>2</v>
      </c>
      <c r="AD134" s="83" t="s">
        <v>61</v>
      </c>
      <c r="AE134" s="141">
        <f>AG116</f>
        <v>730.8</v>
      </c>
      <c r="AF134" s="142">
        <f>AP116</f>
        <v>0.56833088953529409</v>
      </c>
      <c r="AG134" s="141">
        <f>AO117</f>
        <v>722</v>
      </c>
      <c r="AH134" s="141">
        <f>AP117</f>
        <v>0</v>
      </c>
      <c r="AI134" s="141">
        <f>AG118</f>
        <v>730.6</v>
      </c>
      <c r="AJ134" s="141">
        <f>AH118</f>
        <v>0</v>
      </c>
    </row>
    <row r="135" spans="19:36" ht="15" thickBot="1">
      <c r="S135" s="60" t="s">
        <v>33</v>
      </c>
      <c r="T135" s="100">
        <v>9.2089999999999996</v>
      </c>
      <c r="U135" s="61">
        <v>3619</v>
      </c>
      <c r="V135" s="62">
        <v>128</v>
      </c>
      <c r="W135" s="61">
        <v>40</v>
      </c>
      <c r="X135" s="61">
        <v>497</v>
      </c>
      <c r="Y135" s="62">
        <v>12</v>
      </c>
      <c r="Z135" s="61">
        <v>7.3</v>
      </c>
      <c r="AA135" s="60" t="s">
        <v>21</v>
      </c>
      <c r="AB135" s="60" t="s">
        <v>22</v>
      </c>
      <c r="AC135" s="61">
        <v>3</v>
      </c>
      <c r="AD135" s="83" t="s">
        <v>62</v>
      </c>
      <c r="AE135" s="141">
        <f>AW116</f>
        <v>746.6</v>
      </c>
      <c r="AF135" s="142">
        <f>AX116</f>
        <v>1.4747881203752626</v>
      </c>
      <c r="AG135" s="141">
        <f>AW117</f>
        <v>752</v>
      </c>
      <c r="AH135" s="141">
        <f>AX117</f>
        <v>0</v>
      </c>
      <c r="AI135" s="141">
        <f>AW118</f>
        <v>749.1</v>
      </c>
      <c r="AJ135" s="141">
        <f>AX118</f>
        <v>0</v>
      </c>
    </row>
    <row r="136" spans="19:36" ht="15" thickBot="1">
      <c r="S136" s="60" t="s">
        <v>34</v>
      </c>
      <c r="T136" s="100">
        <v>10.285</v>
      </c>
      <c r="U136" s="61">
        <v>3614</v>
      </c>
      <c r="V136" s="62">
        <v>127</v>
      </c>
      <c r="W136" s="61">
        <v>37</v>
      </c>
      <c r="X136" s="61">
        <v>606.63</v>
      </c>
      <c r="Y136" s="62">
        <v>12</v>
      </c>
      <c r="Z136" s="61">
        <v>9.5299999999999994</v>
      </c>
      <c r="AA136" s="60" t="s">
        <v>21</v>
      </c>
      <c r="AB136" s="60" t="s">
        <v>22</v>
      </c>
      <c r="AC136" s="61">
        <v>2</v>
      </c>
      <c r="AD136" s="83" t="s">
        <v>63</v>
      </c>
      <c r="AE136" s="141">
        <f>AW116</f>
        <v>746.6</v>
      </c>
      <c r="AF136" s="142">
        <f>AX116</f>
        <v>1.4747881203752626</v>
      </c>
      <c r="AG136" s="141">
        <f>AW117</f>
        <v>752</v>
      </c>
      <c r="AH136" s="141">
        <f>AX117</f>
        <v>0</v>
      </c>
      <c r="AI136" s="141">
        <f>AW118</f>
        <v>749.1</v>
      </c>
      <c r="AJ136" s="141">
        <f>AX118</f>
        <v>0</v>
      </c>
    </row>
    <row r="137" spans="19:36" ht="15" thickBot="1">
      <c r="S137" s="60" t="s">
        <v>35</v>
      </c>
      <c r="T137" s="100">
        <v>10.14</v>
      </c>
      <c r="U137" s="61">
        <v>3619</v>
      </c>
      <c r="V137" s="62">
        <v>128</v>
      </c>
      <c r="W137" s="61">
        <v>38</v>
      </c>
      <c r="X137" s="61">
        <v>576.04</v>
      </c>
      <c r="Y137" s="62">
        <v>12</v>
      </c>
      <c r="Z137" s="61">
        <v>7.8</v>
      </c>
      <c r="AA137" s="60" t="s">
        <v>21</v>
      </c>
      <c r="AB137" s="60" t="s">
        <v>22</v>
      </c>
      <c r="AC137" s="61">
        <v>3</v>
      </c>
      <c r="AD137" s="83" t="s">
        <v>64</v>
      </c>
      <c r="AE137" s="141">
        <f>BM116</f>
        <v>793.92000000000007</v>
      </c>
      <c r="AF137" s="142">
        <f>BN116</f>
        <v>0.37013511046644232</v>
      </c>
      <c r="AG137" s="141">
        <f>BM117</f>
        <v>800</v>
      </c>
      <c r="AH137" s="141">
        <f>BN117</f>
        <v>0</v>
      </c>
      <c r="AI137" s="141">
        <f>BM118</f>
        <v>795.3</v>
      </c>
      <c r="AJ137" s="141">
        <f>BN118</f>
        <v>0</v>
      </c>
    </row>
    <row r="138" spans="19:36" ht="15" thickBot="1">
      <c r="S138" s="60" t="s">
        <v>37</v>
      </c>
      <c r="T138" s="100">
        <v>8.0419999999999998</v>
      </c>
      <c r="U138" s="61">
        <v>3615</v>
      </c>
      <c r="V138" s="62">
        <v>127</v>
      </c>
      <c r="W138" s="61">
        <v>34</v>
      </c>
      <c r="X138" s="61">
        <v>515.20000000000005</v>
      </c>
      <c r="Y138" s="62">
        <v>12</v>
      </c>
      <c r="Z138" s="61">
        <v>8.76</v>
      </c>
      <c r="AA138" s="60" t="s">
        <v>21</v>
      </c>
      <c r="AB138" s="60" t="s">
        <v>22</v>
      </c>
      <c r="AC138" s="61">
        <v>2</v>
      </c>
      <c r="AD138" s="83" t="s">
        <v>65</v>
      </c>
      <c r="AE138" s="141">
        <f>BU116</f>
        <v>734.7</v>
      </c>
      <c r="AF138" s="142">
        <f>BV116</f>
        <v>9.6669540187175809</v>
      </c>
      <c r="AG138" s="141">
        <f>BU117</f>
        <v>747</v>
      </c>
      <c r="AH138" s="141">
        <f>BV117</f>
        <v>6.1237243569579451</v>
      </c>
      <c r="AI138" s="141">
        <f>BU118</f>
        <v>736.12000000000012</v>
      </c>
      <c r="AJ138" s="141">
        <f>BV118</f>
        <v>5.0390475290474912</v>
      </c>
    </row>
    <row r="139" spans="19:36" ht="15" thickBot="1">
      <c r="S139" s="60" t="s">
        <v>38</v>
      </c>
      <c r="T139" s="100">
        <v>10.728999999999999</v>
      </c>
      <c r="U139" s="61">
        <v>3614</v>
      </c>
      <c r="V139" s="62">
        <v>130</v>
      </c>
      <c r="W139" s="61">
        <v>40</v>
      </c>
      <c r="X139" s="61">
        <v>570.91</v>
      </c>
      <c r="Y139" s="62">
        <v>12</v>
      </c>
      <c r="Z139" s="61">
        <v>8.6</v>
      </c>
      <c r="AA139" s="60" t="s">
        <v>21</v>
      </c>
      <c r="AB139" s="60" t="s">
        <v>22</v>
      </c>
      <c r="AC139" s="61">
        <v>3</v>
      </c>
      <c r="AD139" s="83" t="s">
        <v>66</v>
      </c>
      <c r="AE139" s="141">
        <f>CC116</f>
        <v>707.9</v>
      </c>
      <c r="AF139" s="142">
        <f>CD116</f>
        <v>0.22360679774997896</v>
      </c>
      <c r="AG139" s="141">
        <f>CC117</f>
        <v>712</v>
      </c>
      <c r="AH139" s="141">
        <f>CD117</f>
        <v>0</v>
      </c>
      <c r="AI139" s="141">
        <f>CC118</f>
        <v>702.8</v>
      </c>
      <c r="AJ139" s="141">
        <f>CD118</f>
        <v>0</v>
      </c>
    </row>
    <row r="140" spans="19:36" ht="15" thickBot="1">
      <c r="S140" s="60" t="s">
        <v>39</v>
      </c>
      <c r="T140" s="100">
        <v>8.4789999999999992</v>
      </c>
      <c r="U140" s="61">
        <v>3619</v>
      </c>
      <c r="V140" s="62">
        <v>129</v>
      </c>
      <c r="W140" s="61">
        <v>39</v>
      </c>
      <c r="X140" s="61">
        <v>465.7</v>
      </c>
      <c r="Y140" s="62">
        <v>12</v>
      </c>
      <c r="Z140" s="61">
        <v>7.5</v>
      </c>
      <c r="AA140" s="60" t="s">
        <v>21</v>
      </c>
      <c r="AB140" s="60" t="s">
        <v>22</v>
      </c>
      <c r="AC140" s="61">
        <v>2</v>
      </c>
      <c r="AD140" s="83" t="s">
        <v>67</v>
      </c>
      <c r="AE140" s="141">
        <f>CK116</f>
        <v>722.24</v>
      </c>
      <c r="AF140" s="142">
        <f>CL116</f>
        <v>1.4791889669680474</v>
      </c>
      <c r="AG140" s="141">
        <f>CK117</f>
        <v>731</v>
      </c>
      <c r="AH140" s="141">
        <f>CL117</f>
        <v>2.2360679774997898</v>
      </c>
      <c r="AI140" s="141">
        <f>CK118</f>
        <v>721.3</v>
      </c>
      <c r="AJ140" s="141">
        <f>CL118</f>
        <v>0</v>
      </c>
    </row>
    <row r="141" spans="19:36" ht="15" thickBot="1">
      <c r="S141" s="60" t="s">
        <v>40</v>
      </c>
      <c r="T141" s="100">
        <v>8.8239999999999998</v>
      </c>
      <c r="U141" s="61">
        <v>3618</v>
      </c>
      <c r="V141" s="62">
        <v>128</v>
      </c>
      <c r="W141" s="61">
        <v>40</v>
      </c>
      <c r="X141" s="61">
        <v>476.35</v>
      </c>
      <c r="Y141" s="62">
        <v>12</v>
      </c>
      <c r="Z141" s="61">
        <v>6.5</v>
      </c>
      <c r="AA141" s="60" t="s">
        <v>21</v>
      </c>
      <c r="AB141" s="60" t="s">
        <v>22</v>
      </c>
      <c r="AC141" s="61">
        <v>3</v>
      </c>
      <c r="AD141" s="83" t="s">
        <v>68</v>
      </c>
      <c r="AE141" s="141">
        <f>CS116</f>
        <v>687.6</v>
      </c>
      <c r="AF141" s="142">
        <f>CT116</f>
        <v>0.22360679774997896</v>
      </c>
      <c r="AG141" s="141">
        <f>CS117</f>
        <v>698</v>
      </c>
      <c r="AH141" s="141">
        <f>CT117</f>
        <v>0</v>
      </c>
      <c r="AI141" s="141">
        <f>CS118</f>
        <v>689.87999999999988</v>
      </c>
      <c r="AJ141" s="141">
        <f>CT118</f>
        <v>5.0938197847980824</v>
      </c>
    </row>
    <row r="142" spans="19:36" ht="15" thickBot="1">
      <c r="S142" s="60" t="s">
        <v>41</v>
      </c>
      <c r="T142" s="100">
        <v>9.3379999999999992</v>
      </c>
      <c r="U142" s="61">
        <v>3617</v>
      </c>
      <c r="V142" s="62">
        <v>128</v>
      </c>
      <c r="W142" s="61">
        <v>36</v>
      </c>
      <c r="X142" s="61">
        <v>569.26</v>
      </c>
      <c r="Y142" s="62">
        <v>12</v>
      </c>
      <c r="Z142" s="61">
        <v>8.3000000000000007</v>
      </c>
      <c r="AA142" s="60" t="s">
        <v>21</v>
      </c>
      <c r="AB142" s="60" t="s">
        <v>22</v>
      </c>
      <c r="AC142" s="61">
        <v>2</v>
      </c>
      <c r="AD142" s="83" t="s">
        <v>69</v>
      </c>
      <c r="AE142" s="141">
        <f>DA116</f>
        <v>683.24</v>
      </c>
      <c r="AF142" s="142">
        <f>DB116</f>
        <v>0.83845095265018477</v>
      </c>
      <c r="AG142" s="141">
        <f>DA117</f>
        <v>690</v>
      </c>
      <c r="AH142" s="141">
        <f>DB117</f>
        <v>2.7386127875258306</v>
      </c>
      <c r="AI142" s="141">
        <f>DA118</f>
        <v>684.3</v>
      </c>
      <c r="AJ142" s="141">
        <f>DB118</f>
        <v>0</v>
      </c>
    </row>
    <row r="143" spans="19:36" ht="15" thickBot="1">
      <c r="S143" s="60" t="s">
        <v>44</v>
      </c>
      <c r="T143" s="100">
        <v>10.728999999999999</v>
      </c>
      <c r="U143" s="61">
        <v>3619</v>
      </c>
      <c r="V143" s="62">
        <v>127</v>
      </c>
      <c r="W143" s="61">
        <v>39</v>
      </c>
      <c r="X143" s="61">
        <v>465.7</v>
      </c>
      <c r="Y143" s="62">
        <v>12</v>
      </c>
      <c r="Z143" s="61">
        <v>9.3000000000000007</v>
      </c>
      <c r="AA143" s="60" t="s">
        <v>21</v>
      </c>
      <c r="AB143" s="60" t="s">
        <v>22</v>
      </c>
      <c r="AC143" s="61">
        <v>3</v>
      </c>
      <c r="AD143" s="83" t="s">
        <v>70</v>
      </c>
      <c r="AE143" s="141">
        <f>DI116</f>
        <v>666.1</v>
      </c>
      <c r="AF143" s="142">
        <f>DJ116</f>
        <v>0.89442719099991586</v>
      </c>
      <c r="AG143" s="141">
        <f>DI117</f>
        <v>673</v>
      </c>
      <c r="AH143" s="141">
        <f>DJ117</f>
        <v>0</v>
      </c>
      <c r="AI143" s="141">
        <f>DI118</f>
        <v>665.8</v>
      </c>
      <c r="AJ143" s="141">
        <f>DJ118</f>
        <v>0</v>
      </c>
    </row>
    <row r="144" spans="19:36" ht="15" thickBot="1">
      <c r="S144" s="60" t="s">
        <v>42</v>
      </c>
      <c r="T144" s="100">
        <v>8.3580000000000005</v>
      </c>
      <c r="U144" s="60">
        <v>3615</v>
      </c>
      <c r="V144" s="62">
        <v>128</v>
      </c>
      <c r="W144" s="61">
        <v>33</v>
      </c>
      <c r="X144" s="60">
        <v>547.36</v>
      </c>
      <c r="Y144" s="62">
        <v>12</v>
      </c>
      <c r="Z144" s="61">
        <v>8.6</v>
      </c>
      <c r="AA144" s="60" t="s">
        <v>21</v>
      </c>
      <c r="AB144" s="60" t="s">
        <v>22</v>
      </c>
      <c r="AC144" s="61">
        <v>2</v>
      </c>
      <c r="AD144" s="83" t="s">
        <v>71</v>
      </c>
      <c r="AE144" s="141">
        <f>DQ116</f>
        <v>715.66000000000008</v>
      </c>
      <c r="AF144" s="142">
        <f>DR116</f>
        <v>18.885154159260853</v>
      </c>
      <c r="AG144" s="141">
        <f>DQ117</f>
        <v>722</v>
      </c>
      <c r="AH144" s="141">
        <f>DR117</f>
        <v>0</v>
      </c>
      <c r="AI144" s="141">
        <f>DQ118</f>
        <v>712.1</v>
      </c>
      <c r="AJ144" s="141">
        <f>DR118</f>
        <v>0</v>
      </c>
    </row>
    <row r="145" spans="19:36" ht="15" thickBot="1">
      <c r="S145" s="60" t="s">
        <v>43</v>
      </c>
      <c r="T145" s="101">
        <v>8.9390000000000001</v>
      </c>
      <c r="U145" s="60">
        <v>3620</v>
      </c>
      <c r="V145" s="60">
        <v>127</v>
      </c>
      <c r="W145" s="60">
        <v>35</v>
      </c>
      <c r="X145" s="60">
        <v>555.53</v>
      </c>
      <c r="Y145" s="60">
        <v>12</v>
      </c>
      <c r="Z145" s="60">
        <v>6.8</v>
      </c>
      <c r="AA145" s="60" t="s">
        <v>21</v>
      </c>
      <c r="AB145" s="60" t="s">
        <v>22</v>
      </c>
      <c r="AC145" s="61">
        <v>3</v>
      </c>
      <c r="AD145" s="83" t="s">
        <v>72</v>
      </c>
      <c r="AE145" s="141">
        <f>DY116</f>
        <v>776.54</v>
      </c>
      <c r="AF145" s="142">
        <f>DZ116</f>
        <v>0.87063195438715879</v>
      </c>
      <c r="AG145" s="141">
        <f>DY117</f>
        <v>784</v>
      </c>
      <c r="AH145" s="141">
        <f>DZ117</f>
        <v>2.7386127875258306</v>
      </c>
      <c r="AI145" s="141">
        <f>DY118</f>
        <v>776.8</v>
      </c>
      <c r="AJ145" s="141">
        <f>DZ118</f>
        <v>0</v>
      </c>
    </row>
    <row r="147" spans="19:36">
      <c r="AG147" s="143">
        <f>MIN(AG130:AG145)</f>
        <v>673</v>
      </c>
      <c r="AH147" s="143">
        <f t="shared" ref="AH147:AJ147" si="171">MIN(AH130:AH145)</f>
        <v>0</v>
      </c>
      <c r="AI147" s="143">
        <f t="shared" si="171"/>
        <v>665.8</v>
      </c>
      <c r="AJ147" s="143">
        <f t="shared" si="171"/>
        <v>0</v>
      </c>
    </row>
    <row r="148" spans="19:36">
      <c r="AG148" s="143">
        <f>MAX(AG130:AG145)</f>
        <v>800</v>
      </c>
      <c r="AH148" s="143">
        <f t="shared" ref="AH148:AJ148" si="172">MAX(AH130:AH145)</f>
        <v>6.1237243569579451</v>
      </c>
      <c r="AI148" s="143">
        <f t="shared" si="172"/>
        <v>795.3</v>
      </c>
      <c r="AJ148" s="143">
        <f t="shared" si="172"/>
        <v>5.0938197847980824</v>
      </c>
    </row>
    <row r="150" spans="19:36">
      <c r="S150" s="78" t="s">
        <v>0</v>
      </c>
      <c r="T150" s="78"/>
      <c r="U150" s="78"/>
      <c r="V150" s="78"/>
      <c r="W150" s="78"/>
      <c r="X150" s="78"/>
      <c r="Y150" s="78"/>
      <c r="Z150" s="78"/>
      <c r="AA150" s="78"/>
      <c r="AB150" s="78"/>
      <c r="AC150" s="78"/>
      <c r="AD150" s="78"/>
    </row>
    <row r="151" spans="19:36">
      <c r="S151" s="78" t="s">
        <v>2</v>
      </c>
      <c r="T151" s="78"/>
      <c r="U151" s="78"/>
      <c r="V151" s="78"/>
      <c r="W151" s="78"/>
      <c r="X151" s="78"/>
      <c r="Y151" s="78" t="s">
        <v>1</v>
      </c>
      <c r="Z151" s="78"/>
      <c r="AA151" s="78" t="s">
        <v>23</v>
      </c>
      <c r="AB151" s="78"/>
      <c r="AC151" s="78" t="s">
        <v>24</v>
      </c>
      <c r="AD151" s="78"/>
    </row>
    <row r="152" spans="19:36">
      <c r="S152" s="78" t="s">
        <v>6</v>
      </c>
      <c r="T152" s="78" t="s">
        <v>7</v>
      </c>
      <c r="U152" s="78" t="s">
        <v>8</v>
      </c>
      <c r="V152" s="78" t="s">
        <v>76</v>
      </c>
      <c r="W152" s="78" t="s">
        <v>13</v>
      </c>
      <c r="X152" s="78" t="s">
        <v>53</v>
      </c>
      <c r="Y152" s="78" t="s">
        <v>46</v>
      </c>
      <c r="Z152" s="78"/>
      <c r="AA152" s="78" t="s">
        <v>46</v>
      </c>
      <c r="AB152" s="78"/>
      <c r="AC152" s="78" t="s">
        <v>46</v>
      </c>
      <c r="AD152" s="78"/>
    </row>
    <row r="153" spans="19:36">
      <c r="S153" s="78"/>
      <c r="T153" s="78"/>
      <c r="U153" s="78"/>
      <c r="V153" s="78"/>
      <c r="W153" s="78"/>
      <c r="X153" s="78"/>
      <c r="Y153" s="78" t="s">
        <v>54</v>
      </c>
      <c r="Z153" s="78" t="s">
        <v>55</v>
      </c>
      <c r="AA153" s="78" t="s">
        <v>54</v>
      </c>
      <c r="AB153" s="78" t="s">
        <v>55</v>
      </c>
      <c r="AC153" s="78" t="s">
        <v>54</v>
      </c>
      <c r="AD153" s="78" t="s">
        <v>55</v>
      </c>
    </row>
    <row r="154" spans="19:36">
      <c r="S154" s="78" t="s">
        <v>28</v>
      </c>
      <c r="T154" s="78">
        <v>10.62</v>
      </c>
      <c r="U154" s="78" t="s">
        <v>77</v>
      </c>
      <c r="V154" s="140">
        <v>722.87</v>
      </c>
      <c r="W154" s="78">
        <v>9.8000000000000007</v>
      </c>
      <c r="X154" s="78">
        <v>2</v>
      </c>
      <c r="Y154" s="140">
        <v>678.2</v>
      </c>
      <c r="Z154" s="140">
        <v>1.036822067666386</v>
      </c>
      <c r="AA154" s="140">
        <v>683</v>
      </c>
      <c r="AB154" s="140">
        <v>0</v>
      </c>
      <c r="AC154" s="140">
        <v>675.1</v>
      </c>
      <c r="AD154" s="140">
        <v>0</v>
      </c>
    </row>
    <row r="155" spans="19:36">
      <c r="S155" s="78" t="s">
        <v>29</v>
      </c>
      <c r="T155" s="78">
        <v>9.7159999999999993</v>
      </c>
      <c r="U155" s="78" t="s">
        <v>78</v>
      </c>
      <c r="V155" s="140">
        <v>567.19000000000005</v>
      </c>
      <c r="W155" s="78">
        <v>8.1999999999999993</v>
      </c>
      <c r="X155" s="78">
        <v>3</v>
      </c>
      <c r="Y155" s="140">
        <v>750.4</v>
      </c>
      <c r="Z155" s="140">
        <v>0.89442719099991586</v>
      </c>
      <c r="AA155" s="140">
        <v>756</v>
      </c>
      <c r="AB155" s="140">
        <v>0</v>
      </c>
      <c r="AC155" s="140">
        <v>749.1</v>
      </c>
      <c r="AD155" s="140">
        <v>0</v>
      </c>
    </row>
    <row r="156" spans="19:36">
      <c r="S156" s="78" t="s">
        <v>30</v>
      </c>
      <c r="T156" s="78">
        <v>10.816000000000001</v>
      </c>
      <c r="U156" s="78" t="s">
        <v>79</v>
      </c>
      <c r="V156" s="140">
        <v>594.37954134188328</v>
      </c>
      <c r="W156" s="78">
        <v>7.5</v>
      </c>
      <c r="X156" s="78">
        <v>2</v>
      </c>
      <c r="Y156" s="140">
        <v>705</v>
      </c>
      <c r="Z156" s="140">
        <v>0.70710678118654757</v>
      </c>
      <c r="AA156" s="140">
        <v>712</v>
      </c>
      <c r="AB156" s="140">
        <v>0</v>
      </c>
      <c r="AC156" s="140">
        <v>702.8</v>
      </c>
      <c r="AD156" s="140">
        <v>0</v>
      </c>
    </row>
    <row r="157" spans="19:36">
      <c r="S157" s="78" t="s">
        <v>31</v>
      </c>
      <c r="T157" s="78">
        <v>9.3919999999999995</v>
      </c>
      <c r="U157" s="78" t="s">
        <v>80</v>
      </c>
      <c r="V157" s="140">
        <v>503.08</v>
      </c>
      <c r="W157" s="78">
        <v>6.8</v>
      </c>
      <c r="X157" s="78">
        <v>3</v>
      </c>
      <c r="Y157" s="140">
        <v>730.8</v>
      </c>
      <c r="Z157" s="140">
        <v>1.0954451150103324</v>
      </c>
      <c r="AA157" s="140">
        <v>737</v>
      </c>
      <c r="AB157" s="140">
        <v>0</v>
      </c>
      <c r="AC157" s="140">
        <v>730.6</v>
      </c>
      <c r="AD157" s="140">
        <v>0</v>
      </c>
    </row>
    <row r="158" spans="19:36">
      <c r="S158" s="78" t="s">
        <v>32</v>
      </c>
      <c r="T158" s="78">
        <v>9.0579999999999998</v>
      </c>
      <c r="U158" s="78" t="s">
        <v>81</v>
      </c>
      <c r="V158" s="140">
        <v>489.6</v>
      </c>
      <c r="W158" s="78">
        <v>7</v>
      </c>
      <c r="X158" s="78">
        <v>2</v>
      </c>
      <c r="Y158" s="140">
        <v>730.8</v>
      </c>
      <c r="Z158" s="140">
        <v>0.56833088953529409</v>
      </c>
      <c r="AA158" s="140">
        <v>722</v>
      </c>
      <c r="AB158" s="140">
        <v>0</v>
      </c>
      <c r="AC158" s="140">
        <v>730.6</v>
      </c>
      <c r="AD158" s="140">
        <v>0</v>
      </c>
    </row>
    <row r="159" spans="19:36">
      <c r="S159" s="78" t="s">
        <v>33</v>
      </c>
      <c r="T159" s="78">
        <v>9.2089999999999996</v>
      </c>
      <c r="U159" s="78" t="s">
        <v>82</v>
      </c>
      <c r="V159" s="140">
        <v>497</v>
      </c>
      <c r="W159" s="78">
        <v>7.3</v>
      </c>
      <c r="X159" s="78">
        <v>3</v>
      </c>
      <c r="Y159" s="140">
        <v>746.6</v>
      </c>
      <c r="Z159" s="140">
        <v>1.4747881203752626</v>
      </c>
      <c r="AA159" s="140">
        <v>752</v>
      </c>
      <c r="AB159" s="140">
        <v>0</v>
      </c>
      <c r="AC159" s="140">
        <v>749.1</v>
      </c>
      <c r="AD159" s="140">
        <v>0</v>
      </c>
      <c r="AH159">
        <v>666.1</v>
      </c>
    </row>
    <row r="160" spans="19:36">
      <c r="S160" s="78" t="s">
        <v>34</v>
      </c>
      <c r="T160" s="78">
        <v>10.285</v>
      </c>
      <c r="U160" s="78" t="s">
        <v>83</v>
      </c>
      <c r="V160" s="140">
        <v>606.63</v>
      </c>
      <c r="W160" s="78">
        <v>9.5299999999999994</v>
      </c>
      <c r="X160" s="78">
        <v>2</v>
      </c>
      <c r="Y160" s="140">
        <v>746.6</v>
      </c>
      <c r="Z160" s="140">
        <v>1.4747881203752626</v>
      </c>
      <c r="AA160" s="140">
        <v>752</v>
      </c>
      <c r="AB160" s="140">
        <v>0</v>
      </c>
      <c r="AC160" s="140">
        <v>749.1</v>
      </c>
      <c r="AD160" s="140">
        <v>0</v>
      </c>
    </row>
    <row r="161" spans="19:43">
      <c r="S161" s="78" t="s">
        <v>35</v>
      </c>
      <c r="T161" s="78">
        <v>10.14</v>
      </c>
      <c r="U161" s="78" t="s">
        <v>84</v>
      </c>
      <c r="V161" s="140">
        <v>576.04</v>
      </c>
      <c r="W161" s="78">
        <v>7.8</v>
      </c>
      <c r="X161" s="78">
        <v>3</v>
      </c>
      <c r="Y161" s="140">
        <v>793.92000000000007</v>
      </c>
      <c r="Z161" s="140">
        <v>0.37013511046644232</v>
      </c>
      <c r="AA161" s="140">
        <v>800</v>
      </c>
      <c r="AB161" s="140">
        <v>0</v>
      </c>
      <c r="AC161" s="140">
        <v>795.3</v>
      </c>
      <c r="AD161" s="140">
        <v>0</v>
      </c>
    </row>
    <row r="162" spans="19:43">
      <c r="S162" s="78" t="s">
        <v>37</v>
      </c>
      <c r="T162" s="78">
        <v>8.0419999999999998</v>
      </c>
      <c r="U162" s="78" t="s">
        <v>85</v>
      </c>
      <c r="V162" s="140">
        <v>515.20000000000005</v>
      </c>
      <c r="W162" s="78">
        <v>8.76</v>
      </c>
      <c r="X162" s="78">
        <v>2</v>
      </c>
      <c r="Y162" s="140">
        <v>734.7</v>
      </c>
      <c r="Z162" s="140">
        <v>9.6669540187175809</v>
      </c>
      <c r="AA162" s="140">
        <v>747</v>
      </c>
      <c r="AB162" s="140">
        <v>6.1237243569579451</v>
      </c>
      <c r="AC162" s="140">
        <v>736.12000000000012</v>
      </c>
      <c r="AD162" s="140">
        <v>5.0390475290474912</v>
      </c>
    </row>
    <row r="163" spans="19:43">
      <c r="S163" s="78" t="s">
        <v>38</v>
      </c>
      <c r="T163" s="78">
        <v>10.728999999999999</v>
      </c>
      <c r="U163" s="78" t="s">
        <v>86</v>
      </c>
      <c r="V163" s="140">
        <v>570.91</v>
      </c>
      <c r="W163" s="78">
        <v>8.6</v>
      </c>
      <c r="X163" s="78">
        <v>3</v>
      </c>
      <c r="Y163" s="140">
        <v>707.9</v>
      </c>
      <c r="Z163" s="140">
        <v>0.22360679774997896</v>
      </c>
      <c r="AA163" s="140">
        <v>712</v>
      </c>
      <c r="AB163" s="140">
        <v>0</v>
      </c>
      <c r="AC163" s="140">
        <v>702.8</v>
      </c>
      <c r="AD163" s="140">
        <v>0</v>
      </c>
    </row>
    <row r="164" spans="19:43">
      <c r="S164" s="78" t="s">
        <v>39</v>
      </c>
      <c r="T164" s="78">
        <v>8.4789999999999992</v>
      </c>
      <c r="U164" s="78" t="s">
        <v>87</v>
      </c>
      <c r="V164" s="140">
        <v>465.7</v>
      </c>
      <c r="W164" s="78">
        <v>7.5</v>
      </c>
      <c r="X164" s="78">
        <v>2</v>
      </c>
      <c r="Y164" s="140">
        <v>722.24</v>
      </c>
      <c r="Z164" s="140">
        <v>1.4791889669680474</v>
      </c>
      <c r="AA164" s="140">
        <v>731</v>
      </c>
      <c r="AB164" s="140">
        <v>2.2360679774997898</v>
      </c>
      <c r="AC164" s="140">
        <v>721.3</v>
      </c>
      <c r="AD164" s="140">
        <v>0</v>
      </c>
    </row>
    <row r="165" spans="19:43">
      <c r="S165" s="78" t="s">
        <v>40</v>
      </c>
      <c r="T165" s="78">
        <v>8.8239999999999998</v>
      </c>
      <c r="U165" s="78" t="s">
        <v>88</v>
      </c>
      <c r="V165" s="140">
        <v>476.35</v>
      </c>
      <c r="W165" s="78">
        <v>6.5</v>
      </c>
      <c r="X165" s="78">
        <v>3</v>
      </c>
      <c r="Y165" s="140">
        <v>687.6</v>
      </c>
      <c r="Z165" s="140">
        <v>0.22360679774997896</v>
      </c>
      <c r="AA165" s="140">
        <v>698</v>
      </c>
      <c r="AB165" s="140">
        <v>0</v>
      </c>
      <c r="AC165" s="140">
        <v>689.87999999999988</v>
      </c>
      <c r="AD165" s="140">
        <v>5.0938197847980824</v>
      </c>
    </row>
    <row r="166" spans="19:43">
      <c r="S166" s="78" t="s">
        <v>41</v>
      </c>
      <c r="T166" s="78">
        <v>9.3379999999999992</v>
      </c>
      <c r="U166" s="78" t="s">
        <v>89</v>
      </c>
      <c r="V166" s="140">
        <v>569.26</v>
      </c>
      <c r="W166" s="78">
        <v>8.3000000000000007</v>
      </c>
      <c r="X166" s="78">
        <v>2</v>
      </c>
      <c r="Y166" s="140">
        <v>683.24</v>
      </c>
      <c r="Z166" s="140">
        <v>0.83845095265018477</v>
      </c>
      <c r="AA166" s="140">
        <v>690</v>
      </c>
      <c r="AB166" s="140">
        <v>2.7386127875258306</v>
      </c>
      <c r="AC166" s="140">
        <v>684.3</v>
      </c>
      <c r="AD166" s="140">
        <v>0</v>
      </c>
    </row>
    <row r="167" spans="19:43">
      <c r="S167" s="78" t="s">
        <v>44</v>
      </c>
      <c r="T167" s="78">
        <v>10.728999999999999</v>
      </c>
      <c r="U167" s="78" t="s">
        <v>90</v>
      </c>
      <c r="V167" s="140">
        <v>465.7</v>
      </c>
      <c r="W167" s="78">
        <v>9.3000000000000007</v>
      </c>
      <c r="X167" s="78">
        <v>3</v>
      </c>
      <c r="Y167" s="140">
        <v>666.1</v>
      </c>
      <c r="Z167" s="140">
        <v>0.89442719099991586</v>
      </c>
      <c r="AA167" s="140">
        <v>673</v>
      </c>
      <c r="AB167" s="140">
        <v>0</v>
      </c>
      <c r="AC167" s="140">
        <v>665.8</v>
      </c>
      <c r="AD167" s="140">
        <v>0</v>
      </c>
    </row>
    <row r="168" spans="19:43">
      <c r="S168" s="78" t="s">
        <v>42</v>
      </c>
      <c r="T168" s="78">
        <v>8.3580000000000005</v>
      </c>
      <c r="U168" s="78" t="s">
        <v>91</v>
      </c>
      <c r="V168" s="140">
        <v>547.36</v>
      </c>
      <c r="W168" s="78">
        <v>8.6</v>
      </c>
      <c r="X168" s="78">
        <v>2</v>
      </c>
      <c r="Y168" s="140">
        <v>715.66000000000008</v>
      </c>
      <c r="Z168" s="140">
        <v>18.885154159260853</v>
      </c>
      <c r="AA168" s="140">
        <v>722</v>
      </c>
      <c r="AB168" s="140">
        <v>0</v>
      </c>
      <c r="AC168" s="140">
        <v>712.1</v>
      </c>
      <c r="AD168" s="140">
        <v>0</v>
      </c>
    </row>
    <row r="169" spans="19:43">
      <c r="S169" s="78" t="s">
        <v>43</v>
      </c>
      <c r="T169" s="78">
        <v>8.9390000000000001</v>
      </c>
      <c r="U169" s="78" t="s">
        <v>92</v>
      </c>
      <c r="V169" s="140">
        <v>555.53</v>
      </c>
      <c r="W169" s="78">
        <v>6.8</v>
      </c>
      <c r="X169" s="78">
        <v>3</v>
      </c>
      <c r="Y169" s="140">
        <v>776.54</v>
      </c>
      <c r="Z169" s="140">
        <v>0.87063195438715879</v>
      </c>
      <c r="AA169" s="140">
        <v>784</v>
      </c>
      <c r="AB169" s="140">
        <v>2.7386127875258306</v>
      </c>
      <c r="AC169" s="140">
        <v>776.8</v>
      </c>
      <c r="AD169" s="140">
        <v>0</v>
      </c>
    </row>
    <row r="173" spans="19:43" ht="15" thickBot="1"/>
    <row r="174" spans="19:43" ht="15" thickBot="1">
      <c r="S174" s="173" t="s">
        <v>101</v>
      </c>
      <c r="T174" s="174"/>
      <c r="U174" s="174"/>
      <c r="V174" s="174"/>
      <c r="W174" s="174"/>
      <c r="X174" s="175"/>
      <c r="Y174" s="179" t="s">
        <v>102</v>
      </c>
      <c r="Z174" s="180"/>
      <c r="AA174" s="180"/>
      <c r="AB174" s="180"/>
      <c r="AC174" s="180"/>
      <c r="AD174" s="181"/>
      <c r="AF174" s="173" t="s">
        <v>101</v>
      </c>
      <c r="AG174" s="174"/>
      <c r="AH174" s="174"/>
      <c r="AI174" s="174"/>
      <c r="AJ174" s="174"/>
      <c r="AK174" s="175"/>
      <c r="AL174" s="179" t="s">
        <v>102</v>
      </c>
      <c r="AM174" s="180"/>
      <c r="AN174" s="180"/>
      <c r="AO174" s="180"/>
      <c r="AP174" s="180"/>
      <c r="AQ174" s="181"/>
    </row>
    <row r="175" spans="19:43" ht="15" thickBot="1">
      <c r="S175" s="176"/>
      <c r="T175" s="177"/>
      <c r="U175" s="177"/>
      <c r="V175" s="177"/>
      <c r="W175" s="177"/>
      <c r="X175" s="178"/>
      <c r="Y175" s="179" t="s">
        <v>103</v>
      </c>
      <c r="Z175" s="181"/>
      <c r="AA175" s="179" t="s">
        <v>23</v>
      </c>
      <c r="AB175" s="181"/>
      <c r="AC175" s="179" t="s">
        <v>24</v>
      </c>
      <c r="AD175" s="181"/>
      <c r="AF175" s="176"/>
      <c r="AG175" s="177"/>
      <c r="AH175" s="177"/>
      <c r="AI175" s="177"/>
      <c r="AJ175" s="177"/>
      <c r="AK175" s="178"/>
      <c r="AL175" s="179" t="s">
        <v>103</v>
      </c>
      <c r="AM175" s="181"/>
      <c r="AN175" s="179" t="s">
        <v>23</v>
      </c>
      <c r="AO175" s="181"/>
      <c r="AP175" s="179" t="s">
        <v>24</v>
      </c>
      <c r="AQ175" s="181"/>
    </row>
    <row r="176" spans="19:43">
      <c r="S176" s="182" t="s">
        <v>104</v>
      </c>
      <c r="T176" s="144" t="s">
        <v>105</v>
      </c>
      <c r="U176" s="144" t="s">
        <v>107</v>
      </c>
      <c r="V176" s="144" t="s">
        <v>110</v>
      </c>
      <c r="W176" s="147" t="s">
        <v>112</v>
      </c>
      <c r="X176" s="182" t="s">
        <v>114</v>
      </c>
      <c r="Y176" s="185" t="s">
        <v>115</v>
      </c>
      <c r="Z176" s="186"/>
      <c r="AA176" s="185" t="s">
        <v>115</v>
      </c>
      <c r="AB176" s="186"/>
      <c r="AC176" s="185" t="s">
        <v>115</v>
      </c>
      <c r="AD176" s="186"/>
      <c r="AF176" s="182" t="s">
        <v>104</v>
      </c>
      <c r="AG176" s="144" t="s">
        <v>105</v>
      </c>
      <c r="AH176" s="144" t="s">
        <v>107</v>
      </c>
      <c r="AI176" s="144" t="s">
        <v>110</v>
      </c>
      <c r="AJ176" s="147" t="s">
        <v>112</v>
      </c>
      <c r="AK176" s="182" t="s">
        <v>114</v>
      </c>
      <c r="AL176" s="185" t="s">
        <v>115</v>
      </c>
      <c r="AM176" s="186"/>
      <c r="AN176" s="185" t="s">
        <v>115</v>
      </c>
      <c r="AO176" s="186"/>
      <c r="AP176" s="185" t="s">
        <v>115</v>
      </c>
      <c r="AQ176" s="186"/>
    </row>
    <row r="177" spans="19:43" ht="15" thickBot="1">
      <c r="S177" s="183"/>
      <c r="T177" s="144" t="s">
        <v>106</v>
      </c>
      <c r="U177" s="144" t="s">
        <v>108</v>
      </c>
      <c r="V177" s="144" t="s">
        <v>111</v>
      </c>
      <c r="W177" s="147" t="s">
        <v>113</v>
      </c>
      <c r="X177" s="183"/>
      <c r="Y177" s="187" t="s">
        <v>116</v>
      </c>
      <c r="Z177" s="188"/>
      <c r="AA177" s="187" t="s">
        <v>116</v>
      </c>
      <c r="AB177" s="188"/>
      <c r="AC177" s="187" t="s">
        <v>116</v>
      </c>
      <c r="AD177" s="188"/>
      <c r="AF177" s="183"/>
      <c r="AG177" s="144" t="s">
        <v>106</v>
      </c>
      <c r="AH177" s="144" t="s">
        <v>108</v>
      </c>
      <c r="AI177" s="144" t="s">
        <v>111</v>
      </c>
      <c r="AJ177" s="147" t="s">
        <v>113</v>
      </c>
      <c r="AK177" s="183"/>
      <c r="AL177" s="187" t="s">
        <v>116</v>
      </c>
      <c r="AM177" s="188"/>
      <c r="AN177" s="187" t="s">
        <v>116</v>
      </c>
      <c r="AO177" s="188"/>
      <c r="AP177" s="187" t="s">
        <v>116</v>
      </c>
      <c r="AQ177" s="188"/>
    </row>
    <row r="178" spans="19:43" ht="15" thickBot="1">
      <c r="S178" s="184"/>
      <c r="T178" s="145"/>
      <c r="U178" s="146" t="s">
        <v>109</v>
      </c>
      <c r="V178" s="145"/>
      <c r="W178" s="148"/>
      <c r="X178" s="184"/>
      <c r="Y178" s="146" t="s">
        <v>54</v>
      </c>
      <c r="Z178" s="146" t="s">
        <v>55</v>
      </c>
      <c r="AA178" s="146" t="s">
        <v>54</v>
      </c>
      <c r="AB178" s="146" t="s">
        <v>55</v>
      </c>
      <c r="AC178" s="146" t="s">
        <v>54</v>
      </c>
      <c r="AD178" s="146" t="s">
        <v>55</v>
      </c>
      <c r="AF178" s="184"/>
      <c r="AG178" s="145"/>
      <c r="AH178" s="146" t="s">
        <v>109</v>
      </c>
      <c r="AI178" s="145"/>
      <c r="AJ178" s="148"/>
      <c r="AK178" s="184"/>
      <c r="AL178" s="146" t="s">
        <v>54</v>
      </c>
      <c r="AM178" s="146" t="s">
        <v>55</v>
      </c>
      <c r="AN178" s="146" t="s">
        <v>54</v>
      </c>
      <c r="AO178" s="146" t="s">
        <v>55</v>
      </c>
      <c r="AP178" s="146" t="s">
        <v>54</v>
      </c>
      <c r="AQ178" s="146" t="s">
        <v>55</v>
      </c>
    </row>
    <row r="179" spans="19:43" ht="15" thickBot="1">
      <c r="S179" s="149" t="s">
        <v>28</v>
      </c>
      <c r="T179" s="150">
        <v>10.62</v>
      </c>
      <c r="U179" s="150" t="s">
        <v>77</v>
      </c>
      <c r="V179" s="150">
        <v>722.9</v>
      </c>
      <c r="W179" s="151">
        <v>9.8000000000000007</v>
      </c>
      <c r="X179" s="150">
        <v>2</v>
      </c>
      <c r="Y179" s="150">
        <v>678</v>
      </c>
      <c r="Z179" s="150">
        <v>1</v>
      </c>
      <c r="AA179" s="150">
        <v>683</v>
      </c>
      <c r="AB179" s="150">
        <v>0</v>
      </c>
      <c r="AC179" s="150">
        <v>675</v>
      </c>
      <c r="AD179" s="150">
        <v>0</v>
      </c>
      <c r="AF179" s="149" t="s">
        <v>44</v>
      </c>
      <c r="AG179" s="150">
        <v>10.728999999999999</v>
      </c>
      <c r="AH179" s="150" t="s">
        <v>90</v>
      </c>
      <c r="AI179" s="150">
        <v>465.7</v>
      </c>
      <c r="AJ179" s="151">
        <v>9.3000000000000007</v>
      </c>
      <c r="AK179" s="150">
        <v>3</v>
      </c>
      <c r="AL179" s="150">
        <v>666</v>
      </c>
      <c r="AM179" s="150">
        <v>1</v>
      </c>
      <c r="AN179" s="150">
        <v>673</v>
      </c>
      <c r="AO179" s="150">
        <v>0</v>
      </c>
      <c r="AP179" s="150">
        <v>666</v>
      </c>
      <c r="AQ179" s="150">
        <v>0</v>
      </c>
    </row>
    <row r="180" spans="19:43" ht="15" thickBot="1">
      <c r="S180" s="149" t="s">
        <v>29</v>
      </c>
      <c r="T180" s="150">
        <v>9.7159999999999993</v>
      </c>
      <c r="U180" s="150" t="s">
        <v>78</v>
      </c>
      <c r="V180" s="150">
        <v>567.20000000000005</v>
      </c>
      <c r="W180" s="151">
        <v>8.1999999999999993</v>
      </c>
      <c r="X180" s="150">
        <v>3</v>
      </c>
      <c r="Y180" s="150">
        <v>750</v>
      </c>
      <c r="Z180" s="150">
        <v>1</v>
      </c>
      <c r="AA180" s="150">
        <v>756</v>
      </c>
      <c r="AB180" s="150">
        <v>0</v>
      </c>
      <c r="AC180" s="150">
        <v>749</v>
      </c>
      <c r="AD180" s="150">
        <v>0</v>
      </c>
      <c r="AF180" s="149" t="s">
        <v>29</v>
      </c>
      <c r="AG180" s="150">
        <v>9.7159999999999993</v>
      </c>
      <c r="AH180" s="150" t="s">
        <v>78</v>
      </c>
      <c r="AI180" s="150">
        <v>567.20000000000005</v>
      </c>
      <c r="AJ180" s="151">
        <v>8.1999999999999993</v>
      </c>
      <c r="AK180" s="150">
        <v>3</v>
      </c>
      <c r="AL180" s="150">
        <v>750</v>
      </c>
      <c r="AM180" s="150">
        <v>1</v>
      </c>
      <c r="AN180" s="150">
        <v>756</v>
      </c>
      <c r="AO180" s="150">
        <v>0</v>
      </c>
      <c r="AP180" s="150">
        <v>749</v>
      </c>
      <c r="AQ180" s="150">
        <v>0</v>
      </c>
    </row>
    <row r="181" spans="19:43" ht="15" thickBot="1">
      <c r="S181" s="149" t="s">
        <v>30</v>
      </c>
      <c r="T181" s="150">
        <v>10.816000000000001</v>
      </c>
      <c r="U181" s="150" t="s">
        <v>79</v>
      </c>
      <c r="V181" s="150">
        <v>594.4</v>
      </c>
      <c r="W181" s="151">
        <v>7.5</v>
      </c>
      <c r="X181" s="150">
        <v>2</v>
      </c>
      <c r="Y181" s="150">
        <v>705</v>
      </c>
      <c r="Z181" s="150">
        <v>1</v>
      </c>
      <c r="AA181" s="150">
        <v>712</v>
      </c>
      <c r="AB181" s="150">
        <v>0</v>
      </c>
      <c r="AC181" s="150">
        <v>703</v>
      </c>
      <c r="AD181" s="150">
        <v>0</v>
      </c>
      <c r="AF181" s="149" t="s">
        <v>35</v>
      </c>
      <c r="AG181" s="150">
        <v>10.14</v>
      </c>
      <c r="AH181" s="150" t="s">
        <v>84</v>
      </c>
      <c r="AI181" s="150">
        <v>576</v>
      </c>
      <c r="AJ181" s="151">
        <v>7.8</v>
      </c>
      <c r="AK181" s="150">
        <v>3</v>
      </c>
      <c r="AL181" s="150">
        <v>794</v>
      </c>
      <c r="AM181" s="150">
        <v>0</v>
      </c>
      <c r="AN181" s="150">
        <v>800</v>
      </c>
      <c r="AO181" s="150">
        <v>0</v>
      </c>
      <c r="AP181" s="150">
        <v>795</v>
      </c>
      <c r="AQ181" s="150">
        <v>0</v>
      </c>
    </row>
    <row r="182" spans="19:43" ht="15" thickBot="1">
      <c r="S182" s="149" t="s">
        <v>31</v>
      </c>
      <c r="T182" s="150">
        <v>9.3919999999999995</v>
      </c>
      <c r="U182" s="150" t="s">
        <v>80</v>
      </c>
      <c r="V182" s="150">
        <v>503.1</v>
      </c>
      <c r="W182" s="151">
        <v>6.8</v>
      </c>
      <c r="X182" s="150">
        <v>3</v>
      </c>
      <c r="Y182" s="150">
        <v>731</v>
      </c>
      <c r="Z182" s="150">
        <v>1</v>
      </c>
      <c r="AA182" s="150">
        <v>737</v>
      </c>
      <c r="AB182" s="150">
        <v>0</v>
      </c>
      <c r="AC182" s="150">
        <v>731</v>
      </c>
      <c r="AD182" s="150">
        <v>0</v>
      </c>
      <c r="AF182" s="149" t="s">
        <v>38</v>
      </c>
      <c r="AG182" s="150">
        <v>10.728999999999999</v>
      </c>
      <c r="AH182" s="150" t="s">
        <v>86</v>
      </c>
      <c r="AI182" s="150">
        <v>570.9</v>
      </c>
      <c r="AJ182" s="151">
        <v>8.6</v>
      </c>
      <c r="AK182" s="150">
        <v>3</v>
      </c>
      <c r="AL182" s="150">
        <v>708</v>
      </c>
      <c r="AM182" s="150">
        <v>0</v>
      </c>
      <c r="AN182" s="150">
        <v>712</v>
      </c>
      <c r="AO182" s="150">
        <v>0</v>
      </c>
      <c r="AP182" s="150">
        <v>703</v>
      </c>
      <c r="AQ182" s="150">
        <v>0</v>
      </c>
    </row>
    <row r="183" spans="19:43" ht="15" thickBot="1">
      <c r="S183" s="149" t="s">
        <v>32</v>
      </c>
      <c r="T183" s="150">
        <v>9.0579999999999998</v>
      </c>
      <c r="U183" s="150" t="s">
        <v>81</v>
      </c>
      <c r="V183" s="150">
        <v>489.6</v>
      </c>
      <c r="W183" s="151">
        <v>7</v>
      </c>
      <c r="X183" s="150">
        <v>2</v>
      </c>
      <c r="Y183" s="150">
        <v>731</v>
      </c>
      <c r="Z183" s="150">
        <v>1</v>
      </c>
      <c r="AA183" s="150">
        <v>722</v>
      </c>
      <c r="AB183" s="150">
        <v>0</v>
      </c>
      <c r="AC183" s="150">
        <v>731</v>
      </c>
      <c r="AD183" s="150">
        <v>0</v>
      </c>
      <c r="AF183" s="149" t="s">
        <v>30</v>
      </c>
      <c r="AG183" s="150">
        <v>10.816000000000001</v>
      </c>
      <c r="AH183" s="150" t="s">
        <v>79</v>
      </c>
      <c r="AI183" s="150">
        <v>594.4</v>
      </c>
      <c r="AJ183" s="151">
        <v>7.5</v>
      </c>
      <c r="AK183" s="150">
        <v>2</v>
      </c>
      <c r="AL183" s="150">
        <v>705</v>
      </c>
      <c r="AM183" s="150">
        <v>1</v>
      </c>
      <c r="AN183" s="150">
        <v>712</v>
      </c>
      <c r="AO183" s="150">
        <v>0</v>
      </c>
      <c r="AP183" s="150">
        <v>703</v>
      </c>
      <c r="AQ183" s="150">
        <v>0</v>
      </c>
    </row>
    <row r="184" spans="19:43" ht="15" thickBot="1">
      <c r="S184" s="149" t="s">
        <v>33</v>
      </c>
      <c r="T184" s="150">
        <v>9.2089999999999996</v>
      </c>
      <c r="U184" s="150" t="s">
        <v>82</v>
      </c>
      <c r="V184" s="150">
        <v>497</v>
      </c>
      <c r="W184" s="151">
        <v>7.3</v>
      </c>
      <c r="X184" s="150">
        <v>3</v>
      </c>
      <c r="Y184" s="150">
        <v>747</v>
      </c>
      <c r="Z184" s="150">
        <v>1</v>
      </c>
      <c r="AA184" s="150">
        <v>752</v>
      </c>
      <c r="AB184" s="150">
        <v>0</v>
      </c>
      <c r="AC184" s="150">
        <v>749</v>
      </c>
      <c r="AD184" s="150">
        <v>0</v>
      </c>
      <c r="AF184" s="149" t="s">
        <v>41</v>
      </c>
      <c r="AG184" s="150">
        <v>9.3379999999999992</v>
      </c>
      <c r="AH184" s="150" t="s">
        <v>89</v>
      </c>
      <c r="AI184" s="150">
        <v>569.29999999999995</v>
      </c>
      <c r="AJ184" s="151">
        <v>8.3000000000000007</v>
      </c>
      <c r="AK184" s="150">
        <v>2</v>
      </c>
      <c r="AL184" s="150">
        <v>683</v>
      </c>
      <c r="AM184" s="150">
        <v>1</v>
      </c>
      <c r="AN184" s="150">
        <v>690</v>
      </c>
      <c r="AO184" s="150">
        <v>3</v>
      </c>
      <c r="AP184" s="150">
        <v>684</v>
      </c>
      <c r="AQ184" s="150">
        <v>0</v>
      </c>
    </row>
    <row r="185" spans="19:43" ht="15" thickBot="1">
      <c r="S185" s="149" t="s">
        <v>34</v>
      </c>
      <c r="T185" s="150">
        <v>10.285</v>
      </c>
      <c r="U185" s="150" t="s">
        <v>83</v>
      </c>
      <c r="V185" s="150">
        <v>606.6</v>
      </c>
      <c r="W185" s="151">
        <v>9.5299999999999994</v>
      </c>
      <c r="X185" s="150">
        <v>2</v>
      </c>
      <c r="Y185" s="150">
        <v>747</v>
      </c>
      <c r="Z185" s="150">
        <v>1</v>
      </c>
      <c r="AA185" s="150">
        <v>752</v>
      </c>
      <c r="AB185" s="150">
        <v>0</v>
      </c>
      <c r="AC185" s="150">
        <v>749</v>
      </c>
      <c r="AD185" s="150">
        <v>0</v>
      </c>
      <c r="AF185" s="149" t="s">
        <v>28</v>
      </c>
      <c r="AG185" s="150">
        <v>10.62</v>
      </c>
      <c r="AH185" s="150" t="s">
        <v>77</v>
      </c>
      <c r="AI185" s="150">
        <v>722.9</v>
      </c>
      <c r="AJ185" s="151">
        <v>9.8000000000000007</v>
      </c>
      <c r="AK185" s="150">
        <v>2</v>
      </c>
      <c r="AL185" s="150">
        <v>678</v>
      </c>
      <c r="AM185" s="150">
        <v>1</v>
      </c>
      <c r="AN185" s="150">
        <v>683</v>
      </c>
      <c r="AO185" s="150">
        <v>0</v>
      </c>
      <c r="AP185" s="150">
        <v>675</v>
      </c>
      <c r="AQ185" s="150">
        <v>0</v>
      </c>
    </row>
    <row r="186" spans="19:43" ht="15" thickBot="1">
      <c r="S186" s="149" t="s">
        <v>35</v>
      </c>
      <c r="T186" s="150">
        <v>10.14</v>
      </c>
      <c r="U186" s="150" t="s">
        <v>84</v>
      </c>
      <c r="V186" s="150">
        <v>576</v>
      </c>
      <c r="W186" s="151">
        <v>7.8</v>
      </c>
      <c r="X186" s="150">
        <v>3</v>
      </c>
      <c r="Y186" s="150">
        <v>794</v>
      </c>
      <c r="Z186" s="150">
        <v>0</v>
      </c>
      <c r="AA186" s="150">
        <v>800</v>
      </c>
      <c r="AB186" s="150">
        <v>0</v>
      </c>
      <c r="AC186" s="150">
        <v>795</v>
      </c>
      <c r="AD186" s="150">
        <v>0</v>
      </c>
      <c r="AF186" s="149" t="s">
        <v>34</v>
      </c>
      <c r="AG186" s="150">
        <v>10.285</v>
      </c>
      <c r="AH186" s="150" t="s">
        <v>83</v>
      </c>
      <c r="AI186" s="150">
        <v>606.6</v>
      </c>
      <c r="AJ186" s="151">
        <v>9.5299999999999994</v>
      </c>
      <c r="AK186" s="150">
        <v>2</v>
      </c>
      <c r="AL186" s="150">
        <v>747</v>
      </c>
      <c r="AM186" s="150">
        <v>1</v>
      </c>
      <c r="AN186" s="150">
        <v>752</v>
      </c>
      <c r="AO186" s="150">
        <v>0</v>
      </c>
      <c r="AP186" s="150">
        <v>749</v>
      </c>
      <c r="AQ186" s="150">
        <v>0</v>
      </c>
    </row>
    <row r="187" spans="19:43" ht="15" thickBot="1">
      <c r="S187" s="149" t="s">
        <v>37</v>
      </c>
      <c r="T187" s="150">
        <v>8.0419999999999998</v>
      </c>
      <c r="U187" s="150" t="s">
        <v>85</v>
      </c>
      <c r="V187" s="150">
        <v>515.20000000000005</v>
      </c>
      <c r="W187" s="151">
        <v>8.76</v>
      </c>
      <c r="X187" s="150">
        <v>2</v>
      </c>
      <c r="Y187" s="150">
        <v>735</v>
      </c>
      <c r="Z187" s="150">
        <v>10</v>
      </c>
      <c r="AA187" s="150">
        <v>747</v>
      </c>
      <c r="AB187" s="150">
        <v>6</v>
      </c>
      <c r="AC187" s="150">
        <v>736</v>
      </c>
      <c r="AD187" s="150">
        <v>5</v>
      </c>
      <c r="AF187" s="149" t="s">
        <v>33</v>
      </c>
      <c r="AG187" s="150">
        <v>9.2089999999999996</v>
      </c>
      <c r="AH187" s="150" t="s">
        <v>82</v>
      </c>
      <c r="AI187" s="150">
        <v>497</v>
      </c>
      <c r="AJ187" s="151">
        <v>7.3</v>
      </c>
      <c r="AK187" s="150">
        <v>3</v>
      </c>
      <c r="AL187" s="150">
        <v>747</v>
      </c>
      <c r="AM187" s="150">
        <v>1</v>
      </c>
      <c r="AN187" s="150">
        <v>752</v>
      </c>
      <c r="AO187" s="150">
        <v>0</v>
      </c>
      <c r="AP187" s="150">
        <v>749</v>
      </c>
      <c r="AQ187" s="150">
        <v>0</v>
      </c>
    </row>
    <row r="188" spans="19:43" ht="15" thickBot="1">
      <c r="S188" s="149" t="s">
        <v>38</v>
      </c>
      <c r="T188" s="150">
        <v>10.728999999999999</v>
      </c>
      <c r="U188" s="150" t="s">
        <v>86</v>
      </c>
      <c r="V188" s="150">
        <v>570.9</v>
      </c>
      <c r="W188" s="151">
        <v>8.6</v>
      </c>
      <c r="X188" s="150">
        <v>3</v>
      </c>
      <c r="Y188" s="150">
        <v>708</v>
      </c>
      <c r="Z188" s="150">
        <v>0</v>
      </c>
      <c r="AA188" s="150">
        <v>712</v>
      </c>
      <c r="AB188" s="150">
        <v>0</v>
      </c>
      <c r="AC188" s="150">
        <v>703</v>
      </c>
      <c r="AD188" s="150">
        <v>0</v>
      </c>
      <c r="AF188" s="149" t="s">
        <v>31</v>
      </c>
      <c r="AG188" s="150">
        <v>9.3919999999999995</v>
      </c>
      <c r="AH188" s="150" t="s">
        <v>80</v>
      </c>
      <c r="AI188" s="150">
        <v>503.1</v>
      </c>
      <c r="AJ188" s="151">
        <v>6.8</v>
      </c>
      <c r="AK188" s="150">
        <v>3</v>
      </c>
      <c r="AL188" s="150">
        <v>731</v>
      </c>
      <c r="AM188" s="150">
        <v>1</v>
      </c>
      <c r="AN188" s="150">
        <v>737</v>
      </c>
      <c r="AO188" s="150">
        <v>0</v>
      </c>
      <c r="AP188" s="150">
        <v>731</v>
      </c>
      <c r="AQ188" s="150">
        <v>0</v>
      </c>
    </row>
    <row r="189" spans="19:43" ht="15" thickBot="1">
      <c r="S189" s="149" t="s">
        <v>39</v>
      </c>
      <c r="T189" s="150">
        <v>8.4789999999999992</v>
      </c>
      <c r="U189" s="150" t="s">
        <v>87</v>
      </c>
      <c r="V189" s="150">
        <v>465.7</v>
      </c>
      <c r="W189" s="151">
        <v>7.5</v>
      </c>
      <c r="X189" s="150">
        <v>2</v>
      </c>
      <c r="Y189" s="150">
        <v>722</v>
      </c>
      <c r="Z189" s="150">
        <v>1</v>
      </c>
      <c r="AA189" s="150">
        <v>731</v>
      </c>
      <c r="AB189" s="150">
        <v>2</v>
      </c>
      <c r="AC189" s="150">
        <v>721</v>
      </c>
      <c r="AD189" s="150">
        <v>0</v>
      </c>
      <c r="AF189" s="149" t="s">
        <v>40</v>
      </c>
      <c r="AG189" s="150">
        <v>8.8239999999999998</v>
      </c>
      <c r="AH189" s="150" t="s">
        <v>88</v>
      </c>
      <c r="AI189" s="150">
        <v>476.4</v>
      </c>
      <c r="AJ189" s="151">
        <v>6.5</v>
      </c>
      <c r="AK189" s="150">
        <v>3</v>
      </c>
      <c r="AL189" s="150">
        <v>688</v>
      </c>
      <c r="AM189" s="150">
        <v>0</v>
      </c>
      <c r="AN189" s="150">
        <v>698</v>
      </c>
      <c r="AO189" s="150">
        <v>0</v>
      </c>
      <c r="AP189" s="150">
        <v>690</v>
      </c>
      <c r="AQ189" s="150">
        <v>5</v>
      </c>
    </row>
    <row r="190" spans="19:43" ht="15" thickBot="1">
      <c r="S190" s="149" t="s">
        <v>40</v>
      </c>
      <c r="T190" s="150">
        <v>8.8239999999999998</v>
      </c>
      <c r="U190" s="150" t="s">
        <v>88</v>
      </c>
      <c r="V190" s="150">
        <v>476.4</v>
      </c>
      <c r="W190" s="151">
        <v>6.5</v>
      </c>
      <c r="X190" s="150">
        <v>3</v>
      </c>
      <c r="Y190" s="150">
        <v>688</v>
      </c>
      <c r="Z190" s="150">
        <v>0</v>
      </c>
      <c r="AA190" s="150">
        <v>698</v>
      </c>
      <c r="AB190" s="150">
        <v>0</v>
      </c>
      <c r="AC190" s="150">
        <v>690</v>
      </c>
      <c r="AD190" s="150">
        <v>5</v>
      </c>
      <c r="AF190" s="149" t="s">
        <v>37</v>
      </c>
      <c r="AG190" s="150">
        <v>8.0419999999999998</v>
      </c>
      <c r="AH190" s="150" t="s">
        <v>85</v>
      </c>
      <c r="AI190" s="150">
        <v>515.20000000000005</v>
      </c>
      <c r="AJ190" s="151">
        <v>8.76</v>
      </c>
      <c r="AK190" s="150">
        <v>2</v>
      </c>
      <c r="AL190" s="150">
        <v>735</v>
      </c>
      <c r="AM190" s="150">
        <v>10</v>
      </c>
      <c r="AN190" s="150">
        <v>747</v>
      </c>
      <c r="AO190" s="150">
        <v>6</v>
      </c>
      <c r="AP190" s="150">
        <v>736</v>
      </c>
      <c r="AQ190" s="150">
        <v>5</v>
      </c>
    </row>
    <row r="191" spans="19:43" ht="15" thickBot="1">
      <c r="S191" s="149" t="s">
        <v>41</v>
      </c>
      <c r="T191" s="150">
        <v>9.3379999999999992</v>
      </c>
      <c r="U191" s="150" t="s">
        <v>89</v>
      </c>
      <c r="V191" s="150">
        <v>569.29999999999995</v>
      </c>
      <c r="W191" s="151">
        <v>8.3000000000000007</v>
      </c>
      <c r="X191" s="150">
        <v>2</v>
      </c>
      <c r="Y191" s="150">
        <v>683</v>
      </c>
      <c r="Z191" s="150">
        <v>1</v>
      </c>
      <c r="AA191" s="150">
        <v>690</v>
      </c>
      <c r="AB191" s="150">
        <v>3</v>
      </c>
      <c r="AC191" s="150">
        <v>684</v>
      </c>
      <c r="AD191" s="150">
        <v>0</v>
      </c>
      <c r="AF191" s="149" t="s">
        <v>32</v>
      </c>
      <c r="AG191" s="150">
        <v>9.0579999999999998</v>
      </c>
      <c r="AH191" s="150" t="s">
        <v>81</v>
      </c>
      <c r="AI191" s="150">
        <v>489.6</v>
      </c>
      <c r="AJ191" s="151">
        <v>7</v>
      </c>
      <c r="AK191" s="150">
        <v>2</v>
      </c>
      <c r="AL191" s="150">
        <v>731</v>
      </c>
      <c r="AM191" s="150">
        <v>1</v>
      </c>
      <c r="AN191" s="150">
        <v>722</v>
      </c>
      <c r="AO191" s="150">
        <v>0</v>
      </c>
      <c r="AP191" s="150">
        <v>731</v>
      </c>
      <c r="AQ191" s="150">
        <v>0</v>
      </c>
    </row>
    <row r="192" spans="19:43" ht="15" thickBot="1">
      <c r="S192" s="149" t="s">
        <v>44</v>
      </c>
      <c r="T192" s="150">
        <v>10.728999999999999</v>
      </c>
      <c r="U192" s="150" t="s">
        <v>90</v>
      </c>
      <c r="V192" s="150">
        <v>465.7</v>
      </c>
      <c r="W192" s="151">
        <v>9.3000000000000007</v>
      </c>
      <c r="X192" s="150">
        <v>3</v>
      </c>
      <c r="Y192" s="150">
        <v>666</v>
      </c>
      <c r="Z192" s="150">
        <v>1</v>
      </c>
      <c r="AA192" s="150">
        <v>673</v>
      </c>
      <c r="AB192" s="150">
        <v>0</v>
      </c>
      <c r="AC192" s="150">
        <v>666</v>
      </c>
      <c r="AD192" s="150">
        <v>0</v>
      </c>
      <c r="AF192" s="149" t="s">
        <v>39</v>
      </c>
      <c r="AG192" s="150">
        <v>8.4789999999999992</v>
      </c>
      <c r="AH192" s="150" t="s">
        <v>87</v>
      </c>
      <c r="AI192" s="150">
        <v>465.7</v>
      </c>
      <c r="AJ192" s="151">
        <v>7.5</v>
      </c>
      <c r="AK192" s="150">
        <v>2</v>
      </c>
      <c r="AL192" s="150">
        <v>722</v>
      </c>
      <c r="AM192" s="150">
        <v>1</v>
      </c>
      <c r="AN192" s="150">
        <v>731</v>
      </c>
      <c r="AO192" s="150">
        <v>2</v>
      </c>
      <c r="AP192" s="150">
        <v>721</v>
      </c>
      <c r="AQ192" s="150">
        <v>0</v>
      </c>
    </row>
    <row r="193" spans="19:19">
      <c r="S193" s="152"/>
    </row>
    <row r="194" spans="19:19">
      <c r="S194" s="153"/>
    </row>
    <row r="195" spans="19:19">
      <c r="S195" s="152"/>
    </row>
  </sheetData>
  <mergeCells count="328">
    <mergeCell ref="AE126:AF126"/>
    <mergeCell ref="AE127:AF128"/>
    <mergeCell ref="AG127:AH128"/>
    <mergeCell ref="AI127:AJ128"/>
    <mergeCell ref="AG126:AH126"/>
    <mergeCell ref="AI126:AJ126"/>
    <mergeCell ref="S126:AD126"/>
    <mergeCell ref="S127:AD127"/>
    <mergeCell ref="S128:S129"/>
    <mergeCell ref="T128:T129"/>
    <mergeCell ref="U128:U129"/>
    <mergeCell ref="V128:V129"/>
    <mergeCell ref="W128:W129"/>
    <mergeCell ref="X128:X129"/>
    <mergeCell ref="Y128:Y129"/>
    <mergeCell ref="Z128:Z129"/>
    <mergeCell ref="AA128:AA129"/>
    <mergeCell ref="AB128:AB129"/>
    <mergeCell ref="AC128:AC129"/>
    <mergeCell ref="AD128:AD129"/>
    <mergeCell ref="DW114:DX114"/>
    <mergeCell ref="DY114:DZ114"/>
    <mergeCell ref="EA114:EB114"/>
    <mergeCell ref="EC114:ED114"/>
    <mergeCell ref="EE114:EF114"/>
    <mergeCell ref="DE114:DF114"/>
    <mergeCell ref="DG114:DH114"/>
    <mergeCell ref="DI114:DJ114"/>
    <mergeCell ref="DK114:DL114"/>
    <mergeCell ref="DM114:DN114"/>
    <mergeCell ref="DO114:DP114"/>
    <mergeCell ref="DQ114:DR114"/>
    <mergeCell ref="DS114:DT114"/>
    <mergeCell ref="DU114:DV114"/>
    <mergeCell ref="CM114:CN114"/>
    <mergeCell ref="CO114:CP114"/>
    <mergeCell ref="CQ114:CR114"/>
    <mergeCell ref="CS114:CT114"/>
    <mergeCell ref="CU114:CV114"/>
    <mergeCell ref="CW114:CX114"/>
    <mergeCell ref="CY114:CZ114"/>
    <mergeCell ref="DA114:DB114"/>
    <mergeCell ref="DC114:DD114"/>
    <mergeCell ref="BU114:BV114"/>
    <mergeCell ref="BW114:BX114"/>
    <mergeCell ref="BY114:BZ114"/>
    <mergeCell ref="CA114:CB114"/>
    <mergeCell ref="CC114:CD114"/>
    <mergeCell ref="CE114:CF114"/>
    <mergeCell ref="CG114:CH114"/>
    <mergeCell ref="CI114:CJ114"/>
    <mergeCell ref="CK114:CL114"/>
    <mergeCell ref="BC114:BD114"/>
    <mergeCell ref="BE114:BF114"/>
    <mergeCell ref="BG114:BH114"/>
    <mergeCell ref="BI114:BJ114"/>
    <mergeCell ref="BK114:BL114"/>
    <mergeCell ref="BM114:BN114"/>
    <mergeCell ref="BO114:BP114"/>
    <mergeCell ref="BQ114:BR114"/>
    <mergeCell ref="BS114:BT114"/>
    <mergeCell ref="DA113:DH113"/>
    <mergeCell ref="DI113:DP113"/>
    <mergeCell ref="DQ113:DX113"/>
    <mergeCell ref="DY113:EF113"/>
    <mergeCell ref="Q114:R114"/>
    <mergeCell ref="S114:T114"/>
    <mergeCell ref="U114:V114"/>
    <mergeCell ref="W114:X114"/>
    <mergeCell ref="Y114:Z114"/>
    <mergeCell ref="AA114:AB114"/>
    <mergeCell ref="AC114:AD114"/>
    <mergeCell ref="AE114:AF114"/>
    <mergeCell ref="AG114:AH114"/>
    <mergeCell ref="AI114:AJ114"/>
    <mergeCell ref="AK114:AL114"/>
    <mergeCell ref="AM114:AN114"/>
    <mergeCell ref="AO114:AP114"/>
    <mergeCell ref="AQ114:AR114"/>
    <mergeCell ref="AS114:AT114"/>
    <mergeCell ref="AU114:AV114"/>
    <mergeCell ref="AW114:AX114"/>
    <mergeCell ref="AY114:AZ114"/>
    <mergeCell ref="BA114:BB114"/>
    <mergeCell ref="AW113:BD113"/>
    <mergeCell ref="I113:P113"/>
    <mergeCell ref="I114:J114"/>
    <mergeCell ref="K114:L114"/>
    <mergeCell ref="M114:N114"/>
    <mergeCell ref="O114:P114"/>
    <mergeCell ref="Q113:X113"/>
    <mergeCell ref="Y113:AF113"/>
    <mergeCell ref="AG113:AN113"/>
    <mergeCell ref="AO113:AV113"/>
    <mergeCell ref="BE113:BL113"/>
    <mergeCell ref="BM113:BT113"/>
    <mergeCell ref="BU113:CB113"/>
    <mergeCell ref="CC113:CJ113"/>
    <mergeCell ref="CK113:CR113"/>
    <mergeCell ref="CS113:CZ113"/>
    <mergeCell ref="AA88:AL88"/>
    <mergeCell ref="AM88:AX88"/>
    <mergeCell ref="AM90:AO90"/>
    <mergeCell ref="AP90:AR90"/>
    <mergeCell ref="AS90:AU90"/>
    <mergeCell ref="AV90:AX90"/>
    <mergeCell ref="AA90:AC90"/>
    <mergeCell ref="AD90:AF90"/>
    <mergeCell ref="AG90:AI90"/>
    <mergeCell ref="AJ90:AL90"/>
    <mergeCell ref="AA89:AL89"/>
    <mergeCell ref="AM89:AX89"/>
    <mergeCell ref="B46:B85"/>
    <mergeCell ref="E16:E20"/>
    <mergeCell ref="F16:F20"/>
    <mergeCell ref="G16:G20"/>
    <mergeCell ref="H16:H20"/>
    <mergeCell ref="I16:I20"/>
    <mergeCell ref="J16:J20"/>
    <mergeCell ref="K16:K20"/>
    <mergeCell ref="L16:L20"/>
    <mergeCell ref="C21:C25"/>
    <mergeCell ref="D21:D25"/>
    <mergeCell ref="E21:E25"/>
    <mergeCell ref="F21:F25"/>
    <mergeCell ref="G21:G25"/>
    <mergeCell ref="H21:H25"/>
    <mergeCell ref="I21:I25"/>
    <mergeCell ref="C16:C20"/>
    <mergeCell ref="D16:D20"/>
    <mergeCell ref="H31:H35"/>
    <mergeCell ref="I31:I35"/>
    <mergeCell ref="J31:J35"/>
    <mergeCell ref="K31:K35"/>
    <mergeCell ref="L31:L35"/>
    <mergeCell ref="H36:H40"/>
    <mergeCell ref="R4:U4"/>
    <mergeCell ref="V4:Y4"/>
    <mergeCell ref="R3:U3"/>
    <mergeCell ref="V3:Y3"/>
    <mergeCell ref="I6:I10"/>
    <mergeCell ref="J6:J10"/>
    <mergeCell ref="K6:K10"/>
    <mergeCell ref="L6:L10"/>
    <mergeCell ref="N3:Q3"/>
    <mergeCell ref="C6:C10"/>
    <mergeCell ref="D6:D10"/>
    <mergeCell ref="E6:E10"/>
    <mergeCell ref="F6:F10"/>
    <mergeCell ref="G6:G10"/>
    <mergeCell ref="H6:H10"/>
    <mergeCell ref="C3:M3"/>
    <mergeCell ref="C4:M4"/>
    <mergeCell ref="N4:Q4"/>
    <mergeCell ref="I11:I15"/>
    <mergeCell ref="J11:J15"/>
    <mergeCell ref="K11:K15"/>
    <mergeCell ref="L11:L15"/>
    <mergeCell ref="J21:J25"/>
    <mergeCell ref="K21:K25"/>
    <mergeCell ref="L21:L25"/>
    <mergeCell ref="C26:C30"/>
    <mergeCell ref="D26:D30"/>
    <mergeCell ref="E26:E30"/>
    <mergeCell ref="F26:F30"/>
    <mergeCell ref="G26:G30"/>
    <mergeCell ref="H26:H30"/>
    <mergeCell ref="I26:I30"/>
    <mergeCell ref="J26:J30"/>
    <mergeCell ref="K26:K30"/>
    <mergeCell ref="L26:L30"/>
    <mergeCell ref="C11:C15"/>
    <mergeCell ref="D11:D15"/>
    <mergeCell ref="E11:E15"/>
    <mergeCell ref="F11:F15"/>
    <mergeCell ref="G11:G15"/>
    <mergeCell ref="H11:H15"/>
    <mergeCell ref="I36:I40"/>
    <mergeCell ref="J36:J40"/>
    <mergeCell ref="K36:K40"/>
    <mergeCell ref="L36:L40"/>
    <mergeCell ref="H41:H45"/>
    <mergeCell ref="I41:I45"/>
    <mergeCell ref="J41:J45"/>
    <mergeCell ref="K41:K45"/>
    <mergeCell ref="L41:L45"/>
    <mergeCell ref="H46:H50"/>
    <mergeCell ref="I46:I50"/>
    <mergeCell ref="J46:J50"/>
    <mergeCell ref="K46:K50"/>
    <mergeCell ref="L46:L50"/>
    <mergeCell ref="H51:H55"/>
    <mergeCell ref="I51:I55"/>
    <mergeCell ref="J51:J55"/>
    <mergeCell ref="K51:K55"/>
    <mergeCell ref="L51:L55"/>
    <mergeCell ref="C31:C35"/>
    <mergeCell ref="D31:D35"/>
    <mergeCell ref="E31:E35"/>
    <mergeCell ref="F31:F35"/>
    <mergeCell ref="G31:G35"/>
    <mergeCell ref="C36:C40"/>
    <mergeCell ref="D36:D40"/>
    <mergeCell ref="E36:E40"/>
    <mergeCell ref="F36:F40"/>
    <mergeCell ref="G36:G40"/>
    <mergeCell ref="C41:C45"/>
    <mergeCell ref="D41:D45"/>
    <mergeCell ref="E41:E45"/>
    <mergeCell ref="F41:F45"/>
    <mergeCell ref="G41:G45"/>
    <mergeCell ref="C46:C50"/>
    <mergeCell ref="D46:D50"/>
    <mergeCell ref="E46:E50"/>
    <mergeCell ref="F46:F50"/>
    <mergeCell ref="G46:G50"/>
    <mergeCell ref="C51:C55"/>
    <mergeCell ref="D51:D55"/>
    <mergeCell ref="E51:E55"/>
    <mergeCell ref="F51:F55"/>
    <mergeCell ref="G51:G55"/>
    <mergeCell ref="C56:C60"/>
    <mergeCell ref="D56:D60"/>
    <mergeCell ref="E56:E60"/>
    <mergeCell ref="F56:F60"/>
    <mergeCell ref="G56:G60"/>
    <mergeCell ref="J56:J60"/>
    <mergeCell ref="K56:K60"/>
    <mergeCell ref="L56:L60"/>
    <mergeCell ref="C61:C65"/>
    <mergeCell ref="D61:D65"/>
    <mergeCell ref="E61:E65"/>
    <mergeCell ref="F61:F65"/>
    <mergeCell ref="G61:G65"/>
    <mergeCell ref="H61:H65"/>
    <mergeCell ref="I61:I65"/>
    <mergeCell ref="J61:J65"/>
    <mergeCell ref="H56:H60"/>
    <mergeCell ref="K61:K65"/>
    <mergeCell ref="L61:L65"/>
    <mergeCell ref="B6:B45"/>
    <mergeCell ref="C81:C85"/>
    <mergeCell ref="D81:D85"/>
    <mergeCell ref="E81:E85"/>
    <mergeCell ref="F81:F85"/>
    <mergeCell ref="G81:G85"/>
    <mergeCell ref="H81:H85"/>
    <mergeCell ref="H76:H80"/>
    <mergeCell ref="I76:I80"/>
    <mergeCell ref="E71:E75"/>
    <mergeCell ref="F71:F75"/>
    <mergeCell ref="G71:G75"/>
    <mergeCell ref="H71:H75"/>
    <mergeCell ref="I71:I75"/>
    <mergeCell ref="I81:I85"/>
    <mergeCell ref="C76:C80"/>
    <mergeCell ref="D76:D80"/>
    <mergeCell ref="E76:E80"/>
    <mergeCell ref="F76:F80"/>
    <mergeCell ref="G76:G80"/>
    <mergeCell ref="I56:I60"/>
    <mergeCell ref="H66:H70"/>
    <mergeCell ref="I66:I70"/>
    <mergeCell ref="C71:C75"/>
    <mergeCell ref="J81:J85"/>
    <mergeCell ref="K81:K85"/>
    <mergeCell ref="L81:L85"/>
    <mergeCell ref="J76:J80"/>
    <mergeCell ref="F90:F91"/>
    <mergeCell ref="G90:G91"/>
    <mergeCell ref="H90:H91"/>
    <mergeCell ref="X90:Z90"/>
    <mergeCell ref="O89:Z89"/>
    <mergeCell ref="O88:Z88"/>
    <mergeCell ref="O90:Q90"/>
    <mergeCell ref="R90:T90"/>
    <mergeCell ref="U90:W90"/>
    <mergeCell ref="N90:N91"/>
    <mergeCell ref="C88:N88"/>
    <mergeCell ref="C89:N89"/>
    <mergeCell ref="I90:I91"/>
    <mergeCell ref="J90:J91"/>
    <mergeCell ref="K90:K91"/>
    <mergeCell ref="L90:L91"/>
    <mergeCell ref="C90:C91"/>
    <mergeCell ref="D90:D91"/>
    <mergeCell ref="E90:E91"/>
    <mergeCell ref="M90:M91"/>
    <mergeCell ref="C66:C70"/>
    <mergeCell ref="D66:D70"/>
    <mergeCell ref="E66:E70"/>
    <mergeCell ref="F66:F70"/>
    <mergeCell ref="G66:G70"/>
    <mergeCell ref="K76:K80"/>
    <mergeCell ref="L76:L80"/>
    <mergeCell ref="J66:J70"/>
    <mergeCell ref="K66:K70"/>
    <mergeCell ref="L66:L70"/>
    <mergeCell ref="D71:D75"/>
    <mergeCell ref="J71:J75"/>
    <mergeCell ref="K71:K75"/>
    <mergeCell ref="L71:L75"/>
    <mergeCell ref="S174:X175"/>
    <mergeCell ref="Y174:AD174"/>
    <mergeCell ref="Y175:Z175"/>
    <mergeCell ref="AA175:AB175"/>
    <mergeCell ref="AC175:AD175"/>
    <mergeCell ref="S176:S178"/>
    <mergeCell ref="X176:X178"/>
    <mergeCell ref="Y176:Z176"/>
    <mergeCell ref="Y177:Z177"/>
    <mergeCell ref="AA176:AB176"/>
    <mergeCell ref="AA177:AB177"/>
    <mergeCell ref="AC176:AD176"/>
    <mergeCell ref="AC177:AD177"/>
    <mergeCell ref="AF174:AK175"/>
    <mergeCell ref="AL174:AQ174"/>
    <mergeCell ref="AL175:AM175"/>
    <mergeCell ref="AN175:AO175"/>
    <mergeCell ref="AP175:AQ175"/>
    <mergeCell ref="AF176:AF178"/>
    <mergeCell ref="AK176:AK178"/>
    <mergeCell ref="AL176:AM176"/>
    <mergeCell ref="AN176:AO176"/>
    <mergeCell ref="AP176:AQ176"/>
    <mergeCell ref="AL177:AM177"/>
    <mergeCell ref="AN177:AO177"/>
    <mergeCell ref="AP177:AQ177"/>
  </mergeCells>
  <phoneticPr fontId="5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3F138-C423-4625-B92D-E8AC643A5385}">
  <dimension ref="D2:BA66"/>
  <sheetViews>
    <sheetView topLeftCell="F15" zoomScale="78" zoomScaleNormal="85" workbookViewId="0">
      <selection activeCell="Y43" sqref="Y43:Y46"/>
    </sheetView>
  </sheetViews>
  <sheetFormatPr baseColWidth="10" defaultRowHeight="14.4"/>
  <cols>
    <col min="6" max="6" width="12.6640625" customWidth="1"/>
    <col min="7" max="11" width="11.5546875" customWidth="1"/>
    <col min="12" max="12" width="18" customWidth="1"/>
    <col min="13" max="17" width="11.5546875" customWidth="1"/>
    <col min="18" max="18" width="15.33203125" customWidth="1"/>
    <col min="19" max="19" width="15.44140625" hidden="1" customWidth="1"/>
    <col min="20" max="20" width="30.33203125" hidden="1" customWidth="1"/>
    <col min="21" max="21" width="11.6640625" customWidth="1"/>
    <col min="22" max="24" width="11.5546875" customWidth="1"/>
    <col min="25" max="25" width="14.44140625" customWidth="1"/>
    <col min="26" max="30" width="11.5546875" customWidth="1"/>
  </cols>
  <sheetData>
    <row r="2" spans="4:26" ht="15" thickBot="1"/>
    <row r="3" spans="4:26" ht="15" thickBot="1">
      <c r="D3" s="202" t="s">
        <v>0</v>
      </c>
      <c r="E3" s="203"/>
      <c r="F3" s="203"/>
      <c r="G3" s="203"/>
      <c r="H3" s="203"/>
      <c r="I3" s="203"/>
      <c r="J3" s="203"/>
      <c r="K3" s="203"/>
      <c r="L3" s="203"/>
      <c r="M3" s="203"/>
      <c r="N3" s="204"/>
      <c r="O3" s="222" t="s">
        <v>1</v>
      </c>
      <c r="P3" s="223"/>
      <c r="Q3" s="223"/>
      <c r="R3" s="223"/>
      <c r="S3" s="218" t="s">
        <v>23</v>
      </c>
      <c r="T3" s="219"/>
      <c r="U3" s="219"/>
      <c r="V3" s="219"/>
      <c r="W3" s="220" t="s">
        <v>24</v>
      </c>
      <c r="X3" s="221"/>
      <c r="Y3" s="221"/>
      <c r="Z3" s="221"/>
    </row>
    <row r="4" spans="4:26" ht="42.6" customHeight="1" thickBot="1">
      <c r="D4" s="202" t="s">
        <v>2</v>
      </c>
      <c r="E4" s="203"/>
      <c r="F4" s="203"/>
      <c r="G4" s="203"/>
      <c r="H4" s="203"/>
      <c r="I4" s="203"/>
      <c r="J4" s="203"/>
      <c r="K4" s="203"/>
      <c r="L4" s="203"/>
      <c r="M4" s="203"/>
      <c r="N4" s="204"/>
      <c r="O4" s="209" t="s">
        <v>3</v>
      </c>
      <c r="P4" s="210"/>
      <c r="Q4" s="210"/>
      <c r="R4" s="211"/>
      <c r="S4" s="212" t="s">
        <v>3</v>
      </c>
      <c r="T4" s="213"/>
      <c r="U4" s="213"/>
      <c r="V4" s="214"/>
      <c r="W4" s="215" t="s">
        <v>3</v>
      </c>
      <c r="X4" s="216"/>
      <c r="Y4" s="216"/>
      <c r="Z4" s="217"/>
    </row>
    <row r="5" spans="4:26" ht="69.599999999999994" thickBot="1"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J5" s="1" t="s">
        <v>12</v>
      </c>
      <c r="K5" s="1" t="s">
        <v>13</v>
      </c>
      <c r="L5" s="1" t="s">
        <v>14</v>
      </c>
      <c r="M5" s="1" t="s">
        <v>15</v>
      </c>
      <c r="N5" s="2" t="s">
        <v>16</v>
      </c>
      <c r="O5" s="3" t="s">
        <v>17</v>
      </c>
      <c r="P5" s="3" t="s">
        <v>18</v>
      </c>
      <c r="Q5" s="3" t="s">
        <v>19</v>
      </c>
      <c r="R5" s="4" t="s">
        <v>20</v>
      </c>
      <c r="S5" s="12" t="s">
        <v>17</v>
      </c>
      <c r="T5" s="12" t="s">
        <v>18</v>
      </c>
      <c r="U5" s="12" t="s">
        <v>19</v>
      </c>
      <c r="V5" s="13" t="s">
        <v>20</v>
      </c>
      <c r="W5" s="18" t="s">
        <v>17</v>
      </c>
      <c r="X5" s="18" t="s">
        <v>18</v>
      </c>
      <c r="Y5" s="18" t="s">
        <v>19</v>
      </c>
      <c r="Z5" s="19" t="s">
        <v>20</v>
      </c>
    </row>
    <row r="6" spans="4:26">
      <c r="D6" s="189" t="s">
        <v>73</v>
      </c>
      <c r="E6" s="189">
        <v>63</v>
      </c>
      <c r="F6" s="189">
        <v>3616</v>
      </c>
      <c r="G6" s="189">
        <v>128</v>
      </c>
      <c r="H6" s="189">
        <v>242</v>
      </c>
      <c r="I6" s="208">
        <v>562.45000000000005</v>
      </c>
      <c r="J6" s="189">
        <v>12</v>
      </c>
      <c r="K6" s="189" t="s">
        <v>74</v>
      </c>
      <c r="L6" s="189" t="s">
        <v>21</v>
      </c>
      <c r="M6" s="189" t="s">
        <v>22</v>
      </c>
      <c r="N6" s="5">
        <v>1</v>
      </c>
      <c r="O6" s="6"/>
      <c r="P6" s="6"/>
      <c r="Q6" s="6"/>
      <c r="R6" s="7">
        <f>(4*$H$6*O6^2*($E$6/1000)^2) *(1-(0.01*($J$6-$I$6)))*(1/1000000)</f>
        <v>0</v>
      </c>
      <c r="S6" s="14">
        <v>722</v>
      </c>
      <c r="T6" s="64">
        <f>(2*S6*($E$6/1000))</f>
        <v>90.971999999999994</v>
      </c>
      <c r="U6" s="66">
        <f>(4*$H$6*S6^2*($E$6/1000)^2) *(1/1000000)</f>
        <v>2.0027689577280001</v>
      </c>
      <c r="V6" s="15">
        <f t="shared" ref="V6:V10" si="0">(4*$H$6*S6^2*($E$6/1000)^2) *(1-(0.01*($J$6-$I$6)))*(1/1000000)</f>
        <v>13.027010685541777</v>
      </c>
      <c r="W6" s="20"/>
      <c r="X6" s="68">
        <f>(2*W6*($E$6/1000))</f>
        <v>0</v>
      </c>
      <c r="Y6" s="70">
        <f>(4*$H$6*W6^2*($E$6/1000)^2) *(1/1000000)</f>
        <v>0</v>
      </c>
      <c r="Z6" s="70">
        <f t="shared" ref="Z6:Z10" si="1">(4*$H$6*W6^2*($E$6/1000)^2) *(1-(0.01*($J$6-$I$6)))*(1/1000000)</f>
        <v>0</v>
      </c>
    </row>
    <row r="7" spans="4:26">
      <c r="D7" s="190"/>
      <c r="E7" s="190"/>
      <c r="F7" s="190"/>
      <c r="G7" s="190"/>
      <c r="H7" s="190"/>
      <c r="I7" s="206"/>
      <c r="J7" s="190"/>
      <c r="K7" s="190"/>
      <c r="L7" s="190"/>
      <c r="M7" s="190"/>
      <c r="N7" s="8">
        <v>2</v>
      </c>
      <c r="O7" s="9"/>
      <c r="P7" s="9"/>
      <c r="Q7" s="9"/>
      <c r="R7" s="10">
        <f t="shared" ref="R7:R10" si="2">(4*$H$6*O7^2*($E$6/1000)^2) *(1-(0.01*($J$6-$I$6)))*(1/1000000)</f>
        <v>0</v>
      </c>
      <c r="S7" s="16">
        <v>717</v>
      </c>
      <c r="T7" s="65">
        <f t="shared" ref="T7:T10" si="3">(2*S7*($E$6/1000))</f>
        <v>90.341999999999999</v>
      </c>
      <c r="U7" s="67">
        <f t="shared" ref="U7:U10" si="4">(4*$H$6*S7^2*($E$6/1000)^2) *(1/1000000)</f>
        <v>1.975125825288</v>
      </c>
      <c r="V7" s="17">
        <f t="shared" si="0"/>
        <v>12.847205930585796</v>
      </c>
      <c r="W7" s="21"/>
      <c r="X7" s="69">
        <f t="shared" ref="X7:X10" si="5">(2*W7*($E$6/1000))</f>
        <v>0</v>
      </c>
      <c r="Y7" s="71">
        <f t="shared" ref="Y7:Y10" si="6">(4*$H$6*W7^2*($E$6/1000)^2) *(1/1000000)</f>
        <v>0</v>
      </c>
      <c r="Z7" s="71">
        <f t="shared" si="1"/>
        <v>0</v>
      </c>
    </row>
    <row r="8" spans="4:26">
      <c r="D8" s="190"/>
      <c r="E8" s="190"/>
      <c r="F8" s="190"/>
      <c r="G8" s="190"/>
      <c r="H8" s="190"/>
      <c r="I8" s="206"/>
      <c r="J8" s="190"/>
      <c r="K8" s="190"/>
      <c r="L8" s="190"/>
      <c r="M8" s="190"/>
      <c r="N8" s="8">
        <v>3</v>
      </c>
      <c r="O8" s="9"/>
      <c r="P8" s="9"/>
      <c r="Q8" s="9"/>
      <c r="R8" s="10">
        <f t="shared" si="2"/>
        <v>0</v>
      </c>
      <c r="S8" s="16">
        <v>717</v>
      </c>
      <c r="T8" s="65">
        <f t="shared" si="3"/>
        <v>90.341999999999999</v>
      </c>
      <c r="U8" s="67">
        <f t="shared" si="4"/>
        <v>1.975125825288</v>
      </c>
      <c r="V8" s="17">
        <f t="shared" si="0"/>
        <v>12.847205930585796</v>
      </c>
      <c r="W8" s="21"/>
      <c r="X8" s="69">
        <f t="shared" si="5"/>
        <v>0</v>
      </c>
      <c r="Y8" s="71">
        <f t="shared" si="6"/>
        <v>0</v>
      </c>
      <c r="Z8" s="71">
        <f t="shared" si="1"/>
        <v>0</v>
      </c>
    </row>
    <row r="9" spans="4:26">
      <c r="D9" s="190"/>
      <c r="E9" s="190"/>
      <c r="F9" s="190"/>
      <c r="G9" s="190"/>
      <c r="H9" s="190"/>
      <c r="I9" s="206"/>
      <c r="J9" s="190"/>
      <c r="K9" s="190"/>
      <c r="L9" s="190"/>
      <c r="M9" s="190"/>
      <c r="N9" s="8">
        <v>4</v>
      </c>
      <c r="O9" s="9"/>
      <c r="P9" s="9"/>
      <c r="Q9" s="9"/>
      <c r="R9" s="10">
        <f t="shared" si="2"/>
        <v>0</v>
      </c>
      <c r="S9" s="16">
        <v>717</v>
      </c>
      <c r="T9" s="65">
        <f t="shared" si="3"/>
        <v>90.341999999999999</v>
      </c>
      <c r="U9" s="67">
        <f t="shared" si="4"/>
        <v>1.975125825288</v>
      </c>
      <c r="V9" s="17">
        <f t="shared" si="0"/>
        <v>12.847205930585796</v>
      </c>
      <c r="W9" s="21"/>
      <c r="X9" s="69">
        <f t="shared" si="5"/>
        <v>0</v>
      </c>
      <c r="Y9" s="71">
        <f t="shared" si="6"/>
        <v>0</v>
      </c>
      <c r="Z9" s="71">
        <f t="shared" si="1"/>
        <v>0</v>
      </c>
    </row>
    <row r="10" spans="4:26" ht="15" thickBot="1">
      <c r="D10" s="191"/>
      <c r="E10" s="191"/>
      <c r="F10" s="191"/>
      <c r="G10" s="191"/>
      <c r="H10" s="191"/>
      <c r="I10" s="207"/>
      <c r="J10" s="191"/>
      <c r="K10" s="191"/>
      <c r="L10" s="191"/>
      <c r="M10" s="191"/>
      <c r="N10" s="8">
        <v>5</v>
      </c>
      <c r="O10" s="23"/>
      <c r="P10" s="23"/>
      <c r="Q10" s="23"/>
      <c r="R10" s="72">
        <f t="shared" si="2"/>
        <v>0</v>
      </c>
      <c r="S10" s="16">
        <v>722</v>
      </c>
      <c r="T10" s="65">
        <f t="shared" si="3"/>
        <v>90.971999999999994</v>
      </c>
      <c r="U10" s="67">
        <f t="shared" si="4"/>
        <v>2.0027689577280001</v>
      </c>
      <c r="V10" s="17">
        <f t="shared" si="0"/>
        <v>13.027010685541777</v>
      </c>
      <c r="W10" s="21"/>
      <c r="X10" s="69">
        <f t="shared" si="5"/>
        <v>0</v>
      </c>
      <c r="Y10" s="71">
        <f t="shared" si="6"/>
        <v>0</v>
      </c>
      <c r="Z10" s="71">
        <f t="shared" si="1"/>
        <v>0</v>
      </c>
    </row>
    <row r="11" spans="4:26">
      <c r="D11" s="189" t="s">
        <v>45</v>
      </c>
      <c r="E11" s="189">
        <v>61.5</v>
      </c>
      <c r="F11" s="189">
        <v>3616</v>
      </c>
      <c r="G11" s="189">
        <v>129</v>
      </c>
      <c r="H11" s="189">
        <v>242</v>
      </c>
      <c r="I11" s="189">
        <v>545</v>
      </c>
      <c r="J11" s="189">
        <v>12</v>
      </c>
      <c r="K11" s="189">
        <v>8.8000000000000007</v>
      </c>
      <c r="L11" s="189" t="s">
        <v>21</v>
      </c>
      <c r="M11" s="189" t="s">
        <v>22</v>
      </c>
      <c r="N11" s="5">
        <v>1</v>
      </c>
      <c r="O11" s="6"/>
      <c r="P11" s="6"/>
      <c r="Q11" s="6"/>
      <c r="R11" s="7">
        <f>(4*$H$11*O11^2*($E$11/1000)^2) *(1-(0.01*($J$11-$I$11)))*(1/1000000)</f>
        <v>0</v>
      </c>
      <c r="S11" s="14"/>
      <c r="T11" s="64">
        <f>(2*S11*($E$11/1000))</f>
        <v>0</v>
      </c>
      <c r="U11" s="66">
        <f>(4*$H$11*S11^2*($E$11/1000)^2) *(1/1000000)</f>
        <v>0</v>
      </c>
      <c r="V11" s="15">
        <f t="shared" ref="V11:V15" si="7">(4*$H$11*S11^2*($E$11/1000)^2) *(1-(0.01*($J$11-$I$11)))*(1/1000000)</f>
        <v>0</v>
      </c>
      <c r="W11" s="20"/>
      <c r="X11" s="68">
        <f>(2*W11*($E$11/1000))</f>
        <v>0</v>
      </c>
      <c r="Y11" s="70">
        <f>(4*$H$11*W11^2*($E$11/1000)^2) *(1/1000000)</f>
        <v>0</v>
      </c>
      <c r="Z11" s="70">
        <f t="shared" ref="Z11:Z15" si="8">(4*$H$11*W11^2*($E$11/1000)^2) *(1-(0.01*($J$11-$I$11)))*(1/1000000)</f>
        <v>0</v>
      </c>
    </row>
    <row r="12" spans="4:26">
      <c r="D12" s="190"/>
      <c r="E12" s="190"/>
      <c r="F12" s="190"/>
      <c r="G12" s="190"/>
      <c r="H12" s="190"/>
      <c r="I12" s="190"/>
      <c r="J12" s="190">
        <v>12</v>
      </c>
      <c r="K12" s="190"/>
      <c r="L12" s="190"/>
      <c r="M12" s="190"/>
      <c r="N12" s="8">
        <v>2</v>
      </c>
      <c r="O12" s="9"/>
      <c r="P12" s="9"/>
      <c r="Q12" s="9"/>
      <c r="R12" s="10">
        <f t="shared" ref="R12:R15" si="9">(4*$H$11*O12^2*($E$11/1000)^2) *(1-(0.01*($J$11-$I$11)))*(1/1000000)</f>
        <v>0</v>
      </c>
      <c r="S12" s="16"/>
      <c r="T12" s="65">
        <f t="shared" ref="T12:T15" si="10">(2*S12*($E$11/1000))</f>
        <v>0</v>
      </c>
      <c r="U12" s="67">
        <f t="shared" ref="U12:U15" si="11">(4*$H$11*S12^2*($E$11/1000)^2) *(1/1000000)</f>
        <v>0</v>
      </c>
      <c r="V12" s="17">
        <f t="shared" si="7"/>
        <v>0</v>
      </c>
      <c r="W12" s="21"/>
      <c r="X12" s="69">
        <f t="shared" ref="X12:X15" si="12">(2*W12*($E$11/1000))</f>
        <v>0</v>
      </c>
      <c r="Y12" s="71">
        <f t="shared" ref="Y12:Y15" si="13">(4*$H$11*W12^2*($E$11/1000)^2) *(1/1000000)</f>
        <v>0</v>
      </c>
      <c r="Z12" s="71">
        <f t="shared" si="8"/>
        <v>0</v>
      </c>
    </row>
    <row r="13" spans="4:26">
      <c r="D13" s="190"/>
      <c r="E13" s="190"/>
      <c r="F13" s="190"/>
      <c r="G13" s="190"/>
      <c r="H13" s="190"/>
      <c r="I13" s="190"/>
      <c r="J13" s="190">
        <v>12</v>
      </c>
      <c r="K13" s="190"/>
      <c r="L13" s="190"/>
      <c r="M13" s="190"/>
      <c r="N13" s="8">
        <v>3</v>
      </c>
      <c r="O13" s="9"/>
      <c r="P13" s="9"/>
      <c r="Q13" s="9"/>
      <c r="R13" s="10">
        <f t="shared" si="9"/>
        <v>0</v>
      </c>
      <c r="S13" s="16"/>
      <c r="T13" s="65">
        <f t="shared" si="10"/>
        <v>0</v>
      </c>
      <c r="U13" s="67">
        <f t="shared" si="11"/>
        <v>0</v>
      </c>
      <c r="V13" s="17">
        <f t="shared" si="7"/>
        <v>0</v>
      </c>
      <c r="W13" s="21"/>
      <c r="X13" s="69">
        <f t="shared" si="12"/>
        <v>0</v>
      </c>
      <c r="Y13" s="71">
        <f t="shared" si="13"/>
        <v>0</v>
      </c>
      <c r="Z13" s="71">
        <f t="shared" si="8"/>
        <v>0</v>
      </c>
    </row>
    <row r="14" spans="4:26">
      <c r="D14" s="190"/>
      <c r="E14" s="190"/>
      <c r="F14" s="190"/>
      <c r="G14" s="190"/>
      <c r="H14" s="190"/>
      <c r="I14" s="190"/>
      <c r="J14" s="190">
        <v>12</v>
      </c>
      <c r="K14" s="190"/>
      <c r="L14" s="190"/>
      <c r="M14" s="190"/>
      <c r="N14" s="8">
        <v>4</v>
      </c>
      <c r="O14" s="9"/>
      <c r="P14" s="9"/>
      <c r="Q14" s="9"/>
      <c r="R14" s="10">
        <f t="shared" si="9"/>
        <v>0</v>
      </c>
      <c r="S14" s="16"/>
      <c r="T14" s="65">
        <f t="shared" si="10"/>
        <v>0</v>
      </c>
      <c r="U14" s="67">
        <f t="shared" si="11"/>
        <v>0</v>
      </c>
      <c r="V14" s="17">
        <f t="shared" si="7"/>
        <v>0</v>
      </c>
      <c r="W14" s="21"/>
      <c r="X14" s="69">
        <f t="shared" si="12"/>
        <v>0</v>
      </c>
      <c r="Y14" s="71">
        <f t="shared" si="13"/>
        <v>0</v>
      </c>
      <c r="Z14" s="71">
        <f t="shared" si="8"/>
        <v>0</v>
      </c>
    </row>
    <row r="15" spans="4:26" ht="15" thickBot="1">
      <c r="D15" s="191"/>
      <c r="E15" s="191"/>
      <c r="F15" s="191"/>
      <c r="G15" s="191"/>
      <c r="H15" s="191"/>
      <c r="I15" s="191"/>
      <c r="J15" s="191">
        <v>12</v>
      </c>
      <c r="K15" s="191"/>
      <c r="L15" s="191"/>
      <c r="M15" s="191"/>
      <c r="N15" s="8">
        <v>5</v>
      </c>
      <c r="O15" s="23"/>
      <c r="P15" s="23"/>
      <c r="Q15" s="23"/>
      <c r="R15" s="72">
        <f t="shared" si="9"/>
        <v>0</v>
      </c>
      <c r="S15" s="16"/>
      <c r="T15" s="65">
        <f t="shared" si="10"/>
        <v>0</v>
      </c>
      <c r="U15" s="67">
        <f t="shared" si="11"/>
        <v>0</v>
      </c>
      <c r="V15" s="17">
        <f t="shared" si="7"/>
        <v>0</v>
      </c>
      <c r="W15" s="21"/>
      <c r="X15" s="69">
        <f t="shared" si="12"/>
        <v>0</v>
      </c>
      <c r="Y15" s="71">
        <f t="shared" si="13"/>
        <v>0</v>
      </c>
      <c r="Z15" s="71">
        <f t="shared" si="8"/>
        <v>0</v>
      </c>
    </row>
    <row r="22" spans="12:53" ht="15" thickBot="1"/>
    <row r="23" spans="12:53" ht="15" thickBot="1">
      <c r="L23" s="254" t="s">
        <v>73</v>
      </c>
      <c r="M23" s="118"/>
      <c r="N23" s="119" t="s">
        <v>34</v>
      </c>
      <c r="O23" s="119" t="s">
        <v>33</v>
      </c>
      <c r="P23" s="119" t="s">
        <v>32</v>
      </c>
      <c r="Q23" s="119" t="s">
        <v>31</v>
      </c>
      <c r="R23" s="119" t="s">
        <v>30</v>
      </c>
      <c r="S23" s="119" t="s">
        <v>29</v>
      </c>
      <c r="T23" s="117" t="s">
        <v>28</v>
      </c>
      <c r="AA23" s="157"/>
    </row>
    <row r="24" spans="12:53">
      <c r="L24" s="255"/>
      <c r="M24" s="254" t="s">
        <v>23</v>
      </c>
      <c r="N24" s="107">
        <v>717</v>
      </c>
      <c r="O24" s="107">
        <v>722</v>
      </c>
      <c r="P24" s="107">
        <v>717</v>
      </c>
      <c r="Q24" s="107">
        <v>722</v>
      </c>
      <c r="R24" s="107">
        <v>722</v>
      </c>
      <c r="S24" s="107">
        <v>717</v>
      </c>
      <c r="T24" s="115">
        <v>717</v>
      </c>
    </row>
    <row r="25" spans="12:53" ht="15" thickBot="1">
      <c r="L25" s="255"/>
      <c r="M25" s="255"/>
      <c r="N25" s="107">
        <v>717</v>
      </c>
      <c r="O25" s="107">
        <v>722</v>
      </c>
      <c r="P25" s="107">
        <v>717</v>
      </c>
      <c r="Q25" s="107">
        <v>717</v>
      </c>
      <c r="R25" s="107">
        <v>717</v>
      </c>
      <c r="S25" s="107">
        <v>717</v>
      </c>
      <c r="T25" s="115">
        <v>717</v>
      </c>
      <c r="W25" s="161" t="s">
        <v>99</v>
      </c>
      <c r="X25" t="s">
        <v>100</v>
      </c>
      <c r="Y25" s="165"/>
    </row>
    <row r="26" spans="12:53" ht="15" thickBot="1">
      <c r="L26" s="255"/>
      <c r="M26" s="255"/>
      <c r="N26" s="107">
        <v>717</v>
      </c>
      <c r="O26" s="107">
        <v>717</v>
      </c>
      <c r="P26" s="107">
        <v>717</v>
      </c>
      <c r="Q26" s="107">
        <v>717</v>
      </c>
      <c r="R26" s="107">
        <v>717</v>
      </c>
      <c r="S26" s="107">
        <v>717</v>
      </c>
      <c r="T26" s="115">
        <v>717</v>
      </c>
      <c r="W26" s="162" t="s">
        <v>34</v>
      </c>
      <c r="X26">
        <v>746.6</v>
      </c>
      <c r="Y26" s="166" t="s">
        <v>44</v>
      </c>
      <c r="Z26">
        <v>666.1</v>
      </c>
      <c r="AC26" s="173" t="s">
        <v>101</v>
      </c>
      <c r="AD26" s="174"/>
      <c r="AE26" s="174"/>
      <c r="AF26" s="174"/>
      <c r="AG26" s="174"/>
      <c r="AH26" s="175"/>
      <c r="AI26" s="179" t="s">
        <v>102</v>
      </c>
      <c r="AJ26" s="180"/>
      <c r="AK26" s="180"/>
      <c r="AL26" s="180"/>
      <c r="AM26" s="180"/>
      <c r="AN26" s="181"/>
      <c r="AP26" s="173" t="s">
        <v>101</v>
      </c>
      <c r="AQ26" s="174"/>
      <c r="AR26" s="174"/>
      <c r="AS26" s="174"/>
      <c r="AT26" s="174"/>
      <c r="AU26" s="175"/>
      <c r="AV26" s="179" t="s">
        <v>102</v>
      </c>
      <c r="AW26" s="180"/>
      <c r="AX26" s="180"/>
      <c r="AY26" s="180"/>
      <c r="AZ26" s="180"/>
      <c r="BA26" s="181"/>
    </row>
    <row r="27" spans="12:53" ht="15" thickBot="1">
      <c r="L27" s="255"/>
      <c r="M27" s="255"/>
      <c r="N27" s="107">
        <v>722</v>
      </c>
      <c r="O27" s="107">
        <v>717</v>
      </c>
      <c r="P27" s="107">
        <v>722</v>
      </c>
      <c r="Q27" s="107">
        <v>717</v>
      </c>
      <c r="R27" s="107">
        <v>717</v>
      </c>
      <c r="S27" s="107">
        <v>717</v>
      </c>
      <c r="T27" s="115">
        <v>717</v>
      </c>
      <c r="W27" s="162" t="s">
        <v>33</v>
      </c>
      <c r="X27">
        <v>746.6</v>
      </c>
      <c r="Y27" s="166" t="s">
        <v>38</v>
      </c>
      <c r="Z27">
        <v>707.9</v>
      </c>
      <c r="AC27" s="176"/>
      <c r="AD27" s="177"/>
      <c r="AE27" s="177"/>
      <c r="AF27" s="177"/>
      <c r="AG27" s="177"/>
      <c r="AH27" s="178"/>
      <c r="AI27" s="179" t="s">
        <v>103</v>
      </c>
      <c r="AJ27" s="181"/>
      <c r="AK27" s="179" t="s">
        <v>23</v>
      </c>
      <c r="AL27" s="181"/>
      <c r="AM27" s="179" t="s">
        <v>24</v>
      </c>
      <c r="AN27" s="181"/>
      <c r="AP27" s="176"/>
      <c r="AQ27" s="177"/>
      <c r="AR27" s="177"/>
      <c r="AS27" s="177"/>
      <c r="AT27" s="177"/>
      <c r="AU27" s="178"/>
      <c r="AV27" s="179" t="s">
        <v>103</v>
      </c>
      <c r="AW27" s="181"/>
      <c r="AX27" s="179" t="s">
        <v>23</v>
      </c>
      <c r="AY27" s="181"/>
      <c r="AZ27" s="179" t="s">
        <v>24</v>
      </c>
      <c r="BA27" s="181"/>
    </row>
    <row r="28" spans="12:53" ht="15" thickBot="1">
      <c r="L28" s="255"/>
      <c r="M28" s="256"/>
      <c r="N28" s="108">
        <v>717</v>
      </c>
      <c r="O28" s="108">
        <v>722</v>
      </c>
      <c r="P28" s="108">
        <v>722</v>
      </c>
      <c r="Q28" s="108">
        <v>722</v>
      </c>
      <c r="R28" s="108">
        <v>717</v>
      </c>
      <c r="S28" s="108">
        <v>717</v>
      </c>
      <c r="T28" s="116">
        <v>717</v>
      </c>
      <c r="W28" s="162" t="s">
        <v>32</v>
      </c>
      <c r="X28">
        <v>730.8</v>
      </c>
      <c r="Y28" s="166" t="s">
        <v>39</v>
      </c>
      <c r="Z28">
        <v>722.2</v>
      </c>
      <c r="AC28" s="182" t="s">
        <v>104</v>
      </c>
      <c r="AD28" s="144" t="s">
        <v>105</v>
      </c>
      <c r="AE28" s="144" t="s">
        <v>107</v>
      </c>
      <c r="AF28" s="144" t="s">
        <v>110</v>
      </c>
      <c r="AG28" s="147" t="s">
        <v>112</v>
      </c>
      <c r="AH28" s="182" t="s">
        <v>114</v>
      </c>
      <c r="AI28" s="185" t="s">
        <v>115</v>
      </c>
      <c r="AJ28" s="186"/>
      <c r="AK28" s="185" t="s">
        <v>115</v>
      </c>
      <c r="AL28" s="186"/>
      <c r="AM28" s="185" t="s">
        <v>115</v>
      </c>
      <c r="AN28" s="186"/>
      <c r="AP28" s="182" t="s">
        <v>104</v>
      </c>
      <c r="AQ28" s="144" t="s">
        <v>105</v>
      </c>
      <c r="AR28" s="144" t="s">
        <v>107</v>
      </c>
      <c r="AS28" s="144" t="s">
        <v>110</v>
      </c>
      <c r="AT28" s="147" t="s">
        <v>112</v>
      </c>
      <c r="AU28" s="182" t="s">
        <v>114</v>
      </c>
      <c r="AV28" s="185" t="s">
        <v>115</v>
      </c>
      <c r="AW28" s="186"/>
      <c r="AX28" s="185" t="s">
        <v>115</v>
      </c>
      <c r="AY28" s="186"/>
      <c r="AZ28" s="185" t="s">
        <v>115</v>
      </c>
      <c r="BA28" s="186"/>
    </row>
    <row r="29" spans="12:53" ht="15" thickBot="1">
      <c r="L29" s="255"/>
      <c r="M29" s="254" t="s">
        <v>24</v>
      </c>
      <c r="N29" s="107">
        <v>717.2</v>
      </c>
      <c r="O29" s="107">
        <v>717.2</v>
      </c>
      <c r="P29" s="107">
        <v>717.2</v>
      </c>
      <c r="Q29" s="107">
        <v>717.2</v>
      </c>
      <c r="R29" s="107">
        <v>717.2</v>
      </c>
      <c r="S29" s="107">
        <v>717.2</v>
      </c>
      <c r="T29" s="115">
        <v>717.2</v>
      </c>
      <c r="W29" s="162" t="s">
        <v>31</v>
      </c>
      <c r="X29">
        <v>746.6</v>
      </c>
      <c r="Y29" s="166" t="s">
        <v>40</v>
      </c>
      <c r="Z29">
        <v>687.6</v>
      </c>
      <c r="AC29" s="183"/>
      <c r="AD29" s="144" t="s">
        <v>106</v>
      </c>
      <c r="AE29" s="144" t="s">
        <v>108</v>
      </c>
      <c r="AF29" s="144" t="s">
        <v>111</v>
      </c>
      <c r="AG29" s="147" t="s">
        <v>113</v>
      </c>
      <c r="AH29" s="183"/>
      <c r="AI29" s="187" t="s">
        <v>116</v>
      </c>
      <c r="AJ29" s="188"/>
      <c r="AK29" s="187" t="s">
        <v>116</v>
      </c>
      <c r="AL29" s="188"/>
      <c r="AM29" s="187" t="s">
        <v>116</v>
      </c>
      <c r="AN29" s="188"/>
      <c r="AP29" s="183"/>
      <c r="AQ29" s="144" t="s">
        <v>106</v>
      </c>
      <c r="AR29" s="144" t="s">
        <v>108</v>
      </c>
      <c r="AS29" s="144" t="s">
        <v>111</v>
      </c>
      <c r="AT29" s="147" t="s">
        <v>113</v>
      </c>
      <c r="AU29" s="183"/>
      <c r="AV29" s="187" t="s">
        <v>116</v>
      </c>
      <c r="AW29" s="188"/>
      <c r="AX29" s="187" t="s">
        <v>116</v>
      </c>
      <c r="AY29" s="188"/>
      <c r="AZ29" s="187" t="s">
        <v>116</v>
      </c>
      <c r="BA29" s="188"/>
    </row>
    <row r="30" spans="12:53" ht="15" thickBot="1">
      <c r="L30" s="255"/>
      <c r="M30" s="255"/>
      <c r="N30" s="107">
        <v>717.2</v>
      </c>
      <c r="O30" s="107">
        <v>717.2</v>
      </c>
      <c r="P30" s="107">
        <v>717.2</v>
      </c>
      <c r="Q30" s="107">
        <v>717.2</v>
      </c>
      <c r="R30" s="107">
        <v>717.2</v>
      </c>
      <c r="S30" s="107">
        <v>717.2</v>
      </c>
      <c r="T30" s="115">
        <v>717.2</v>
      </c>
      <c r="W30" s="162" t="s">
        <v>30</v>
      </c>
      <c r="X30">
        <v>705</v>
      </c>
      <c r="Y30" s="166" t="s">
        <v>41</v>
      </c>
      <c r="Z30">
        <v>683.2</v>
      </c>
      <c r="AC30" s="184"/>
      <c r="AD30" s="145"/>
      <c r="AE30" s="146" t="s">
        <v>109</v>
      </c>
      <c r="AF30" s="145"/>
      <c r="AG30" s="148"/>
      <c r="AH30" s="184"/>
      <c r="AI30" s="146" t="s">
        <v>54</v>
      </c>
      <c r="AJ30" s="146" t="s">
        <v>55</v>
      </c>
      <c r="AK30" s="146" t="s">
        <v>54</v>
      </c>
      <c r="AL30" s="146" t="s">
        <v>55</v>
      </c>
      <c r="AM30" s="146" t="s">
        <v>54</v>
      </c>
      <c r="AN30" s="146" t="s">
        <v>55</v>
      </c>
      <c r="AP30" s="184"/>
      <c r="AQ30" s="145"/>
      <c r="AR30" s="146" t="s">
        <v>109</v>
      </c>
      <c r="AS30" s="145"/>
      <c r="AT30" s="148"/>
      <c r="AU30" s="184"/>
      <c r="AV30" s="146" t="s">
        <v>54</v>
      </c>
      <c r="AW30" s="146" t="s">
        <v>55</v>
      </c>
      <c r="AX30" s="146" t="s">
        <v>54</v>
      </c>
      <c r="AY30" s="146" t="s">
        <v>55</v>
      </c>
      <c r="AZ30" s="146" t="s">
        <v>54</v>
      </c>
      <c r="BA30" s="146" t="s">
        <v>55</v>
      </c>
    </row>
    <row r="31" spans="12:53" ht="15" thickBot="1">
      <c r="L31" s="255"/>
      <c r="M31" s="255"/>
      <c r="N31" s="107">
        <v>717.2</v>
      </c>
      <c r="O31" s="107">
        <v>717.2</v>
      </c>
      <c r="P31" s="107">
        <v>717.2</v>
      </c>
      <c r="Q31" s="107">
        <v>717.2</v>
      </c>
      <c r="R31" s="107">
        <v>717.2</v>
      </c>
      <c r="S31" s="107">
        <v>717.2</v>
      </c>
      <c r="T31" s="115">
        <v>717.2</v>
      </c>
      <c r="W31" s="163" t="s">
        <v>95</v>
      </c>
      <c r="X31">
        <f>AVERAGE(X26:X30)</f>
        <v>735.12</v>
      </c>
      <c r="Y31" s="167" t="s">
        <v>95</v>
      </c>
      <c r="Z31">
        <f>AVERAGE(Z26:Z30)</f>
        <v>693.4</v>
      </c>
      <c r="AC31" s="158" t="s">
        <v>44</v>
      </c>
      <c r="AD31" s="159">
        <v>10.728999999999999</v>
      </c>
      <c r="AE31" s="159" t="s">
        <v>90</v>
      </c>
      <c r="AF31" s="169">
        <v>465.7</v>
      </c>
      <c r="AG31" s="160">
        <v>9.3000000000000007</v>
      </c>
      <c r="AH31" s="159">
        <v>3</v>
      </c>
      <c r="AI31" s="159">
        <v>666</v>
      </c>
      <c r="AJ31" s="159">
        <v>1</v>
      </c>
      <c r="AK31" s="159">
        <v>673</v>
      </c>
      <c r="AL31" s="159">
        <v>0</v>
      </c>
      <c r="AM31" s="159">
        <v>666</v>
      </c>
      <c r="AN31" s="159">
        <v>0</v>
      </c>
      <c r="AP31" s="149" t="s">
        <v>117</v>
      </c>
      <c r="AQ31" s="150">
        <v>10.728999999999999</v>
      </c>
      <c r="AR31" s="150" t="s">
        <v>90</v>
      </c>
      <c r="AS31" s="150">
        <v>465.7</v>
      </c>
      <c r="AT31" s="151">
        <v>9.3000000000000007</v>
      </c>
      <c r="AU31" s="150">
        <v>3</v>
      </c>
      <c r="AV31" s="150">
        <v>666</v>
      </c>
      <c r="AW31" s="150">
        <v>1</v>
      </c>
      <c r="AX31" s="150">
        <v>673</v>
      </c>
      <c r="AY31" s="150">
        <v>0</v>
      </c>
      <c r="AZ31" s="150">
        <v>666</v>
      </c>
      <c r="BA31" s="150">
        <v>0</v>
      </c>
    </row>
    <row r="32" spans="12:53" ht="15" thickBot="1">
      <c r="L32" s="255"/>
      <c r="M32" s="255"/>
      <c r="N32" s="107">
        <v>717.2</v>
      </c>
      <c r="O32" s="107">
        <v>717.2</v>
      </c>
      <c r="P32" s="107">
        <v>717.2</v>
      </c>
      <c r="Q32" s="107">
        <v>717.2</v>
      </c>
      <c r="R32" s="107">
        <v>717.2</v>
      </c>
      <c r="S32" s="107">
        <v>717.2</v>
      </c>
      <c r="T32" s="115">
        <v>717.2</v>
      </c>
      <c r="W32" s="163" t="s">
        <v>96</v>
      </c>
      <c r="X32">
        <f>MIN(X26:X30)</f>
        <v>705</v>
      </c>
      <c r="Y32" s="167" t="s">
        <v>96</v>
      </c>
      <c r="Z32">
        <f>MIN(Z26:Z30)</f>
        <v>666.1</v>
      </c>
      <c r="AC32" s="149" t="s">
        <v>29</v>
      </c>
      <c r="AD32" s="150">
        <v>9.7159999999999993</v>
      </c>
      <c r="AE32" s="150" t="s">
        <v>78</v>
      </c>
      <c r="AF32" s="170">
        <v>567.20000000000005</v>
      </c>
      <c r="AG32" s="151">
        <v>8.1999999999999993</v>
      </c>
      <c r="AH32" s="150">
        <v>3</v>
      </c>
      <c r="AI32" s="150">
        <v>750</v>
      </c>
      <c r="AJ32" s="150">
        <v>1</v>
      </c>
      <c r="AK32" s="150">
        <v>756</v>
      </c>
      <c r="AL32" s="150">
        <v>0</v>
      </c>
      <c r="AM32" s="150">
        <v>749</v>
      </c>
      <c r="AN32" s="150">
        <v>0</v>
      </c>
      <c r="AP32" s="149" t="s">
        <v>118</v>
      </c>
      <c r="AQ32" s="150">
        <v>10.728999999999999</v>
      </c>
      <c r="AR32" s="150" t="s">
        <v>86</v>
      </c>
      <c r="AS32" s="150">
        <v>570.9</v>
      </c>
      <c r="AT32" s="151">
        <v>8.6</v>
      </c>
      <c r="AU32" s="150">
        <v>3</v>
      </c>
      <c r="AV32" s="150">
        <v>708</v>
      </c>
      <c r="AW32" s="150">
        <v>0</v>
      </c>
      <c r="AX32" s="150">
        <v>712</v>
      </c>
      <c r="AY32" s="150">
        <v>0</v>
      </c>
      <c r="AZ32" s="150">
        <v>703</v>
      </c>
      <c r="BA32" s="150">
        <v>0</v>
      </c>
    </row>
    <row r="33" spans="12:53" ht="15" thickBot="1">
      <c r="L33" s="255"/>
      <c r="M33" s="256"/>
      <c r="N33" s="108">
        <v>717.2</v>
      </c>
      <c r="O33" s="108">
        <v>717.2</v>
      </c>
      <c r="P33" s="108">
        <v>717.2</v>
      </c>
      <c r="Q33" s="108">
        <v>717.2</v>
      </c>
      <c r="R33" s="108">
        <v>717.2</v>
      </c>
      <c r="S33" s="108">
        <v>717.2</v>
      </c>
      <c r="T33" s="116">
        <v>717.2</v>
      </c>
      <c r="W33" s="163" t="s">
        <v>97</v>
      </c>
      <c r="X33">
        <f>MAX(X26:X30)</f>
        <v>746.6</v>
      </c>
      <c r="Y33" s="167" t="s">
        <v>97</v>
      </c>
      <c r="Z33">
        <f>MAX(Z26:Z30)</f>
        <v>722.2</v>
      </c>
      <c r="AC33" s="149" t="s">
        <v>35</v>
      </c>
      <c r="AD33" s="150">
        <v>10.14</v>
      </c>
      <c r="AE33" s="150" t="s">
        <v>84</v>
      </c>
      <c r="AF33" s="170">
        <v>576</v>
      </c>
      <c r="AG33" s="151">
        <v>7.8</v>
      </c>
      <c r="AH33" s="150">
        <v>3</v>
      </c>
      <c r="AI33" s="150">
        <v>794</v>
      </c>
      <c r="AJ33" s="150">
        <v>0</v>
      </c>
      <c r="AK33" s="150">
        <v>800</v>
      </c>
      <c r="AL33" s="150">
        <v>0</v>
      </c>
      <c r="AM33" s="150">
        <v>795</v>
      </c>
      <c r="AN33" s="150">
        <v>0</v>
      </c>
      <c r="AP33" s="149" t="s">
        <v>44</v>
      </c>
      <c r="AQ33" s="150">
        <v>9.3379999999999992</v>
      </c>
      <c r="AR33" s="150" t="s">
        <v>89</v>
      </c>
      <c r="AS33" s="150">
        <v>569.29999999999995</v>
      </c>
      <c r="AT33" s="151">
        <v>8.3000000000000007</v>
      </c>
      <c r="AU33" s="150">
        <v>2</v>
      </c>
      <c r="AV33" s="150">
        <v>683</v>
      </c>
      <c r="AW33" s="150">
        <v>1</v>
      </c>
      <c r="AX33" s="150">
        <v>690</v>
      </c>
      <c r="AY33" s="150">
        <v>3</v>
      </c>
      <c r="AZ33" s="150">
        <v>684</v>
      </c>
      <c r="BA33" s="150">
        <v>0</v>
      </c>
    </row>
    <row r="34" spans="12:53" ht="15" thickBot="1">
      <c r="L34" s="255"/>
      <c r="M34" s="254" t="s">
        <v>1</v>
      </c>
      <c r="N34" s="107">
        <v>712.5</v>
      </c>
      <c r="O34" s="107">
        <v>715</v>
      </c>
      <c r="P34" s="107">
        <v>715</v>
      </c>
      <c r="Q34" s="107">
        <v>715</v>
      </c>
      <c r="R34" s="107">
        <v>714</v>
      </c>
      <c r="S34" s="107">
        <v>715</v>
      </c>
      <c r="T34" s="107">
        <v>715</v>
      </c>
      <c r="W34" s="164" t="s">
        <v>98</v>
      </c>
      <c r="X34">
        <f>X33-X32</f>
        <v>41.600000000000023</v>
      </c>
      <c r="Y34" s="168" t="s">
        <v>98</v>
      </c>
      <c r="Z34">
        <f>Z33-Z32</f>
        <v>56.100000000000023</v>
      </c>
      <c r="AC34" s="158" t="s">
        <v>38</v>
      </c>
      <c r="AD34" s="159">
        <v>10.728999999999999</v>
      </c>
      <c r="AE34" s="159" t="s">
        <v>86</v>
      </c>
      <c r="AF34" s="169">
        <v>570.9</v>
      </c>
      <c r="AG34" s="160">
        <v>8.6</v>
      </c>
      <c r="AH34" s="159">
        <v>3</v>
      </c>
      <c r="AI34" s="159">
        <v>708</v>
      </c>
      <c r="AJ34" s="159">
        <v>0</v>
      </c>
      <c r="AK34" s="159">
        <v>712</v>
      </c>
      <c r="AL34" s="159">
        <v>0</v>
      </c>
      <c r="AM34" s="159">
        <v>703</v>
      </c>
      <c r="AN34" s="159">
        <v>0</v>
      </c>
      <c r="AP34" s="149" t="s">
        <v>119</v>
      </c>
      <c r="AQ34" s="150">
        <v>8.8239999999999998</v>
      </c>
      <c r="AR34" s="150" t="s">
        <v>88</v>
      </c>
      <c r="AS34" s="150">
        <v>476.4</v>
      </c>
      <c r="AT34" s="151">
        <v>6.5</v>
      </c>
      <c r="AU34" s="150">
        <v>3</v>
      </c>
      <c r="AV34" s="150">
        <v>688</v>
      </c>
      <c r="AW34" s="150">
        <v>0</v>
      </c>
      <c r="AX34" s="150">
        <v>698</v>
      </c>
      <c r="AY34" s="150">
        <v>0</v>
      </c>
      <c r="AZ34" s="150">
        <v>690</v>
      </c>
      <c r="BA34" s="150">
        <v>5</v>
      </c>
    </row>
    <row r="35" spans="12:53" ht="15" thickBot="1">
      <c r="L35" s="255"/>
      <c r="M35" s="255"/>
      <c r="N35" s="107">
        <v>714</v>
      </c>
      <c r="O35" s="107">
        <v>715</v>
      </c>
      <c r="P35" s="107">
        <v>715</v>
      </c>
      <c r="Q35" s="107">
        <v>715</v>
      </c>
      <c r="R35" s="107">
        <v>712.5</v>
      </c>
      <c r="S35" s="107">
        <v>714.3</v>
      </c>
      <c r="T35" s="107">
        <v>714</v>
      </c>
      <c r="AC35" s="154" t="s">
        <v>30</v>
      </c>
      <c r="AD35" s="155">
        <v>10.816000000000001</v>
      </c>
      <c r="AE35" s="155" t="s">
        <v>79</v>
      </c>
      <c r="AF35" s="171">
        <v>594.4</v>
      </c>
      <c r="AG35" s="156">
        <v>7.5</v>
      </c>
      <c r="AH35" s="155">
        <v>2</v>
      </c>
      <c r="AI35" s="155">
        <v>705</v>
      </c>
      <c r="AJ35" s="155">
        <v>1</v>
      </c>
      <c r="AK35" s="155">
        <v>712</v>
      </c>
      <c r="AL35" s="155">
        <v>0</v>
      </c>
      <c r="AM35" s="155">
        <v>703</v>
      </c>
      <c r="AN35" s="155">
        <v>0</v>
      </c>
      <c r="AP35" s="149" t="s">
        <v>120</v>
      </c>
      <c r="AQ35" s="150">
        <v>8.4789999999999992</v>
      </c>
      <c r="AR35" s="150" t="s">
        <v>87</v>
      </c>
      <c r="AS35" s="150">
        <v>465.7</v>
      </c>
      <c r="AT35" s="151">
        <v>7.5</v>
      </c>
      <c r="AU35" s="150">
        <v>2</v>
      </c>
      <c r="AV35" s="150">
        <v>722</v>
      </c>
      <c r="AW35" s="150">
        <v>1</v>
      </c>
      <c r="AX35" s="150">
        <v>731</v>
      </c>
      <c r="AY35" s="150">
        <v>2</v>
      </c>
      <c r="AZ35" s="150">
        <v>721</v>
      </c>
      <c r="BA35" s="150">
        <v>0</v>
      </c>
    </row>
    <row r="36" spans="12:53" ht="15" thickBot="1">
      <c r="L36" s="255"/>
      <c r="M36" s="255"/>
      <c r="N36" s="107">
        <v>715</v>
      </c>
      <c r="O36" s="107">
        <v>714</v>
      </c>
      <c r="P36" s="107">
        <v>715</v>
      </c>
      <c r="Q36" s="107">
        <v>715</v>
      </c>
      <c r="R36" s="107">
        <v>715</v>
      </c>
      <c r="S36" s="107">
        <v>710</v>
      </c>
      <c r="T36" s="107">
        <v>713.3</v>
      </c>
      <c r="AC36" s="158" t="s">
        <v>41</v>
      </c>
      <c r="AD36" s="159">
        <v>9.3379999999999992</v>
      </c>
      <c r="AE36" s="159" t="s">
        <v>89</v>
      </c>
      <c r="AF36" s="169">
        <v>569.29999999999995</v>
      </c>
      <c r="AG36" s="160">
        <v>8.3000000000000007</v>
      </c>
      <c r="AH36" s="159">
        <v>2</v>
      </c>
      <c r="AI36" s="159">
        <v>683</v>
      </c>
      <c r="AJ36" s="159">
        <v>1</v>
      </c>
      <c r="AK36" s="159">
        <v>690</v>
      </c>
      <c r="AL36" s="159">
        <v>3</v>
      </c>
      <c r="AM36" s="159">
        <v>684</v>
      </c>
      <c r="AN36" s="159">
        <v>0</v>
      </c>
      <c r="AP36" s="149" t="s">
        <v>29</v>
      </c>
      <c r="AQ36" s="150">
        <v>10.816000000000001</v>
      </c>
      <c r="AR36" s="150" t="s">
        <v>79</v>
      </c>
      <c r="AS36" s="150">
        <v>594.4</v>
      </c>
      <c r="AT36" s="151">
        <v>7.5</v>
      </c>
      <c r="AU36" s="150">
        <v>2</v>
      </c>
      <c r="AV36" s="150">
        <v>705</v>
      </c>
      <c r="AW36" s="150">
        <v>1</v>
      </c>
      <c r="AX36" s="150">
        <v>712</v>
      </c>
      <c r="AY36" s="150">
        <v>0</v>
      </c>
      <c r="AZ36" s="150">
        <v>703</v>
      </c>
      <c r="BA36" s="150">
        <v>0</v>
      </c>
    </row>
    <row r="37" spans="12:53" ht="15" thickBot="1">
      <c r="L37" s="255"/>
      <c r="M37" s="255"/>
      <c r="N37" s="107">
        <v>715</v>
      </c>
      <c r="O37" s="107">
        <v>713.3</v>
      </c>
      <c r="P37" s="107">
        <v>715</v>
      </c>
      <c r="Q37" s="107">
        <v>715</v>
      </c>
      <c r="R37" s="107">
        <v>715</v>
      </c>
      <c r="S37" s="107">
        <v>715</v>
      </c>
      <c r="T37" s="107">
        <v>714</v>
      </c>
      <c r="AC37" s="149" t="s">
        <v>28</v>
      </c>
      <c r="AD37" s="150">
        <v>10.62</v>
      </c>
      <c r="AE37" s="150" t="s">
        <v>77</v>
      </c>
      <c r="AF37" s="170">
        <v>722.9</v>
      </c>
      <c r="AG37" s="151">
        <v>9.8000000000000007</v>
      </c>
      <c r="AH37" s="150">
        <v>2</v>
      </c>
      <c r="AI37" s="150">
        <v>678</v>
      </c>
      <c r="AJ37" s="150">
        <v>1</v>
      </c>
      <c r="AK37" s="150">
        <v>683</v>
      </c>
      <c r="AL37" s="150">
        <v>0</v>
      </c>
      <c r="AM37" s="150">
        <v>675</v>
      </c>
      <c r="AN37" s="150">
        <v>0</v>
      </c>
      <c r="AP37" s="149" t="s">
        <v>35</v>
      </c>
      <c r="AQ37" s="150">
        <v>10.285</v>
      </c>
      <c r="AR37" s="150" t="s">
        <v>83</v>
      </c>
      <c r="AS37" s="150">
        <v>606.6</v>
      </c>
      <c r="AT37" s="151">
        <v>9.5299999999999994</v>
      </c>
      <c r="AU37" s="150">
        <v>2</v>
      </c>
      <c r="AV37" s="150">
        <v>747</v>
      </c>
      <c r="AW37" s="150">
        <v>1</v>
      </c>
      <c r="AX37" s="150">
        <v>752</v>
      </c>
      <c r="AY37" s="150">
        <v>0</v>
      </c>
      <c r="AZ37" s="150">
        <v>749</v>
      </c>
      <c r="BA37" s="150">
        <v>0</v>
      </c>
    </row>
    <row r="38" spans="12:53" ht="15" customHeight="1" thickBot="1">
      <c r="L38" s="256"/>
      <c r="M38" s="256"/>
      <c r="N38" s="108">
        <v>712.5</v>
      </c>
      <c r="O38" s="108">
        <v>715</v>
      </c>
      <c r="P38" s="108">
        <v>715</v>
      </c>
      <c r="Q38" s="108">
        <v>715</v>
      </c>
      <c r="R38" s="108">
        <v>714</v>
      </c>
      <c r="S38" s="108">
        <v>715</v>
      </c>
      <c r="T38" s="108">
        <v>714</v>
      </c>
      <c r="W38" s="172">
        <v>666</v>
      </c>
      <c r="Y38" s="149">
        <v>703</v>
      </c>
      <c r="AC38" s="154" t="s">
        <v>34</v>
      </c>
      <c r="AD38" s="155">
        <v>10.285</v>
      </c>
      <c r="AE38" s="155" t="s">
        <v>83</v>
      </c>
      <c r="AF38" s="171">
        <v>606.6</v>
      </c>
      <c r="AG38" s="156">
        <v>9.5299999999999994</v>
      </c>
      <c r="AH38" s="155">
        <v>2</v>
      </c>
      <c r="AI38" s="155">
        <v>747</v>
      </c>
      <c r="AJ38" s="155">
        <v>1</v>
      </c>
      <c r="AK38" s="155">
        <v>752</v>
      </c>
      <c r="AL38" s="155">
        <v>0</v>
      </c>
      <c r="AM38" s="155">
        <v>749</v>
      </c>
      <c r="AN38" s="155">
        <v>0</v>
      </c>
      <c r="AP38" s="149" t="s">
        <v>38</v>
      </c>
      <c r="AQ38" s="150">
        <v>9.2089999999999996</v>
      </c>
      <c r="AR38" s="150" t="s">
        <v>82</v>
      </c>
      <c r="AS38" s="150">
        <v>497</v>
      </c>
      <c r="AT38" s="151">
        <v>7.3</v>
      </c>
      <c r="AU38" s="150">
        <v>3</v>
      </c>
      <c r="AV38" s="150">
        <v>747</v>
      </c>
      <c r="AW38" s="150">
        <v>1</v>
      </c>
      <c r="AX38" s="150">
        <v>752</v>
      </c>
      <c r="AY38" s="150">
        <v>0</v>
      </c>
      <c r="AZ38" s="150">
        <v>749</v>
      </c>
      <c r="BA38" s="150">
        <v>0</v>
      </c>
    </row>
    <row r="39" spans="12:53" ht="15" thickBot="1">
      <c r="L39" s="254" t="s">
        <v>45</v>
      </c>
      <c r="M39" s="113"/>
      <c r="N39" s="119" t="s">
        <v>42</v>
      </c>
      <c r="O39" s="119" t="s">
        <v>38</v>
      </c>
      <c r="P39" s="119" t="s">
        <v>39</v>
      </c>
      <c r="Q39" s="119" t="s">
        <v>40</v>
      </c>
      <c r="R39" s="119" t="s">
        <v>41</v>
      </c>
      <c r="S39" s="119" t="s">
        <v>44</v>
      </c>
      <c r="T39" s="117" t="s">
        <v>37</v>
      </c>
      <c r="W39" s="149">
        <v>703</v>
      </c>
      <c r="Y39" s="149">
        <v>749</v>
      </c>
      <c r="AC39" s="154" t="s">
        <v>33</v>
      </c>
      <c r="AD39" s="155">
        <v>9.2089999999999996</v>
      </c>
      <c r="AE39" s="155" t="s">
        <v>82</v>
      </c>
      <c r="AF39" s="171">
        <v>497</v>
      </c>
      <c r="AG39" s="156">
        <v>7.3</v>
      </c>
      <c r="AH39" s="155">
        <v>3</v>
      </c>
      <c r="AI39" s="155">
        <v>747</v>
      </c>
      <c r="AJ39" s="155">
        <v>1</v>
      </c>
      <c r="AK39" s="155">
        <v>752</v>
      </c>
      <c r="AL39" s="155">
        <v>0</v>
      </c>
      <c r="AM39" s="155">
        <v>749</v>
      </c>
      <c r="AN39" s="155">
        <v>0</v>
      </c>
      <c r="AP39" s="149" t="s">
        <v>121</v>
      </c>
      <c r="AQ39" s="150">
        <v>9.3919999999999995</v>
      </c>
      <c r="AR39" s="150" t="s">
        <v>80</v>
      </c>
      <c r="AS39" s="150">
        <v>503.1</v>
      </c>
      <c r="AT39" s="151">
        <v>6.8</v>
      </c>
      <c r="AU39" s="150">
        <v>3</v>
      </c>
      <c r="AV39" s="150">
        <v>731</v>
      </c>
      <c r="AW39" s="150">
        <v>1</v>
      </c>
      <c r="AX39" s="150">
        <v>737</v>
      </c>
      <c r="AY39" s="150">
        <v>0</v>
      </c>
      <c r="AZ39" s="150">
        <v>731</v>
      </c>
      <c r="BA39" s="150">
        <v>0</v>
      </c>
    </row>
    <row r="40" spans="12:53" ht="15" thickBot="1">
      <c r="L40" s="255"/>
      <c r="M40" s="254" t="s">
        <v>23</v>
      </c>
      <c r="N40" s="107">
        <v>698</v>
      </c>
      <c r="O40" s="107">
        <v>698</v>
      </c>
      <c r="P40" s="107">
        <v>698</v>
      </c>
      <c r="Q40" s="107">
        <v>698</v>
      </c>
      <c r="R40" s="107">
        <v>698</v>
      </c>
      <c r="S40" s="107">
        <v>698</v>
      </c>
      <c r="T40" s="115">
        <v>698</v>
      </c>
      <c r="W40" s="149">
        <v>684</v>
      </c>
      <c r="Y40" s="149">
        <v>749</v>
      </c>
      <c r="AC40" s="154" t="s">
        <v>31</v>
      </c>
      <c r="AD40" s="155">
        <v>9.3919999999999995</v>
      </c>
      <c r="AE40" s="155" t="s">
        <v>80</v>
      </c>
      <c r="AF40" s="171">
        <v>503.1</v>
      </c>
      <c r="AG40" s="156">
        <v>6.8</v>
      </c>
      <c r="AH40" s="155">
        <v>3</v>
      </c>
      <c r="AI40" s="155">
        <v>731</v>
      </c>
      <c r="AJ40" s="155">
        <v>1</v>
      </c>
      <c r="AK40" s="155">
        <v>737</v>
      </c>
      <c r="AL40" s="155">
        <v>0</v>
      </c>
      <c r="AM40" s="155">
        <v>731</v>
      </c>
      <c r="AN40" s="155">
        <v>0</v>
      </c>
      <c r="AP40" s="149" t="s">
        <v>30</v>
      </c>
      <c r="AQ40" s="150">
        <v>9.0579999999999998</v>
      </c>
      <c r="AR40" s="150" t="s">
        <v>81</v>
      </c>
      <c r="AS40" s="150">
        <v>489.6</v>
      </c>
      <c r="AT40" s="151">
        <v>7</v>
      </c>
      <c r="AU40" s="150">
        <v>2</v>
      </c>
      <c r="AV40" s="150">
        <v>731</v>
      </c>
      <c r="AW40" s="150">
        <v>1</v>
      </c>
      <c r="AX40" s="150">
        <v>722</v>
      </c>
      <c r="AY40" s="150">
        <v>0</v>
      </c>
      <c r="AZ40" s="150">
        <v>731</v>
      </c>
      <c r="BA40" s="150">
        <v>0</v>
      </c>
    </row>
    <row r="41" spans="12:53" ht="15" thickBot="1">
      <c r="L41" s="255"/>
      <c r="M41" s="255"/>
      <c r="N41" s="107">
        <v>698</v>
      </c>
      <c r="O41" s="107">
        <v>698</v>
      </c>
      <c r="P41" s="107">
        <v>698</v>
      </c>
      <c r="Q41" s="107">
        <v>698</v>
      </c>
      <c r="R41" s="107">
        <v>698</v>
      </c>
      <c r="S41" s="107">
        <v>698</v>
      </c>
      <c r="T41" s="115">
        <v>698</v>
      </c>
      <c r="W41" s="149">
        <v>690</v>
      </c>
      <c r="Y41" s="149">
        <v>731</v>
      </c>
      <c r="AC41" s="158" t="s">
        <v>40</v>
      </c>
      <c r="AD41" s="159">
        <v>8.8239999999999998</v>
      </c>
      <c r="AE41" s="159" t="s">
        <v>88</v>
      </c>
      <c r="AF41" s="169">
        <v>476.4</v>
      </c>
      <c r="AG41" s="160">
        <v>6.5</v>
      </c>
      <c r="AH41" s="159">
        <v>3</v>
      </c>
      <c r="AI41" s="159">
        <v>688</v>
      </c>
      <c r="AJ41" s="159">
        <v>0</v>
      </c>
      <c r="AK41" s="159">
        <v>698</v>
      </c>
      <c r="AL41" s="159">
        <v>0</v>
      </c>
      <c r="AM41" s="159">
        <v>690</v>
      </c>
      <c r="AN41" s="159">
        <v>5</v>
      </c>
      <c r="AP41" s="149" t="s">
        <v>41</v>
      </c>
      <c r="AQ41" s="150">
        <v>9.7159999999999993</v>
      </c>
      <c r="AR41" s="150" t="s">
        <v>78</v>
      </c>
      <c r="AS41" s="150">
        <v>567.20000000000005</v>
      </c>
      <c r="AT41" s="151">
        <v>8.1999999999999993</v>
      </c>
      <c r="AU41" s="150">
        <v>3</v>
      </c>
      <c r="AV41" s="150">
        <v>750</v>
      </c>
      <c r="AW41" s="150">
        <v>1</v>
      </c>
      <c r="AX41" s="150">
        <v>756</v>
      </c>
      <c r="AY41" s="150">
        <v>0</v>
      </c>
      <c r="AZ41" s="150">
        <v>749</v>
      </c>
      <c r="BA41" s="150">
        <v>0</v>
      </c>
    </row>
    <row r="42" spans="12:53" ht="15" thickBot="1">
      <c r="L42" s="255"/>
      <c r="M42" s="255"/>
      <c r="N42" s="107">
        <v>698</v>
      </c>
      <c r="O42" s="107">
        <v>698</v>
      </c>
      <c r="P42" s="107">
        <v>698</v>
      </c>
      <c r="Q42" s="107">
        <v>698</v>
      </c>
      <c r="R42" s="107">
        <v>698</v>
      </c>
      <c r="S42" s="107">
        <v>698</v>
      </c>
      <c r="T42" s="115">
        <v>698</v>
      </c>
      <c r="W42" s="149">
        <v>721</v>
      </c>
      <c r="Y42" s="149">
        <v>731</v>
      </c>
      <c r="AC42" s="149" t="s">
        <v>37</v>
      </c>
      <c r="AD42" s="150">
        <v>8.0419999999999998</v>
      </c>
      <c r="AE42" s="150" t="s">
        <v>85</v>
      </c>
      <c r="AF42" s="170">
        <v>515.20000000000005</v>
      </c>
      <c r="AG42" s="151">
        <v>8.76</v>
      </c>
      <c r="AH42" s="150">
        <v>2</v>
      </c>
      <c r="AI42" s="150">
        <v>735</v>
      </c>
      <c r="AJ42" s="150">
        <v>10</v>
      </c>
      <c r="AK42" s="150">
        <v>747</v>
      </c>
      <c r="AL42" s="150">
        <v>6</v>
      </c>
      <c r="AM42" s="150">
        <v>736</v>
      </c>
      <c r="AN42" s="150">
        <v>5</v>
      </c>
      <c r="AP42" s="149" t="s">
        <v>122</v>
      </c>
      <c r="AQ42" s="150">
        <v>10.14</v>
      </c>
      <c r="AR42" s="150" t="s">
        <v>84</v>
      </c>
      <c r="AS42" s="150">
        <v>576</v>
      </c>
      <c r="AT42" s="151">
        <v>7.8</v>
      </c>
      <c r="AU42" s="150">
        <v>3</v>
      </c>
      <c r="AV42" s="150">
        <v>794</v>
      </c>
      <c r="AW42" s="150">
        <v>0</v>
      </c>
      <c r="AX42" s="150">
        <v>800</v>
      </c>
      <c r="AY42" s="150">
        <v>0</v>
      </c>
      <c r="AZ42" s="150">
        <v>795</v>
      </c>
      <c r="BA42" s="150">
        <v>0</v>
      </c>
    </row>
    <row r="43" spans="12:53" ht="15" thickBot="1">
      <c r="L43" s="255"/>
      <c r="M43" s="255"/>
      <c r="N43" s="107">
        <v>698</v>
      </c>
      <c r="O43" s="107">
        <v>698</v>
      </c>
      <c r="P43" s="107">
        <v>698</v>
      </c>
      <c r="Q43" s="107">
        <v>698</v>
      </c>
      <c r="R43" s="107">
        <v>698</v>
      </c>
      <c r="S43" s="107">
        <v>698</v>
      </c>
      <c r="T43" s="115">
        <v>698</v>
      </c>
      <c r="W43">
        <f>AVERAGE(W38:W42)</f>
        <v>692.8</v>
      </c>
      <c r="Y43">
        <f>AVERAGE(Y38:Y42)</f>
        <v>732.6</v>
      </c>
      <c r="AC43" s="154" t="s">
        <v>32</v>
      </c>
      <c r="AD43" s="155">
        <v>9.0579999999999998</v>
      </c>
      <c r="AE43" s="155" t="s">
        <v>81</v>
      </c>
      <c r="AF43" s="171">
        <v>489.6</v>
      </c>
      <c r="AG43" s="156">
        <v>7</v>
      </c>
      <c r="AH43" s="155">
        <v>2</v>
      </c>
      <c r="AI43" s="155">
        <v>731</v>
      </c>
      <c r="AJ43" s="155">
        <v>1</v>
      </c>
      <c r="AK43" s="155">
        <v>722</v>
      </c>
      <c r="AL43" s="155">
        <v>0</v>
      </c>
      <c r="AM43" s="155">
        <v>731</v>
      </c>
      <c r="AN43" s="155">
        <v>0</v>
      </c>
      <c r="AP43" s="149" t="s">
        <v>123</v>
      </c>
      <c r="AQ43" s="150">
        <v>10.62</v>
      </c>
      <c r="AR43" s="150" t="s">
        <v>77</v>
      </c>
      <c r="AS43" s="150">
        <v>722.9</v>
      </c>
      <c r="AT43" s="151">
        <v>9.8000000000000007</v>
      </c>
      <c r="AU43" s="150">
        <v>2</v>
      </c>
      <c r="AV43" s="150">
        <v>678</v>
      </c>
      <c r="AW43" s="150">
        <v>1</v>
      </c>
      <c r="AX43" s="150">
        <v>683</v>
      </c>
      <c r="AY43" s="150">
        <v>0</v>
      </c>
      <c r="AZ43" s="150">
        <v>675</v>
      </c>
      <c r="BA43" s="150">
        <v>0</v>
      </c>
    </row>
    <row r="44" spans="12:53" ht="15" thickBot="1">
      <c r="L44" s="255"/>
      <c r="M44" s="256"/>
      <c r="N44" s="108">
        <v>698</v>
      </c>
      <c r="O44" s="108">
        <v>698</v>
      </c>
      <c r="P44" s="108">
        <v>698</v>
      </c>
      <c r="Q44" s="108">
        <v>698</v>
      </c>
      <c r="R44" s="108">
        <v>698</v>
      </c>
      <c r="S44" s="108">
        <v>698</v>
      </c>
      <c r="T44" s="116">
        <v>698</v>
      </c>
      <c r="W44">
        <f>MIN(W38:W42)</f>
        <v>666</v>
      </c>
      <c r="Y44">
        <f>MIN(Y38:Y42)</f>
        <v>703</v>
      </c>
      <c r="AC44" s="158" t="s">
        <v>39</v>
      </c>
      <c r="AD44" s="159">
        <v>8.4789999999999992</v>
      </c>
      <c r="AE44" s="159" t="s">
        <v>87</v>
      </c>
      <c r="AF44" s="169">
        <v>465.7</v>
      </c>
      <c r="AG44" s="160">
        <v>7.5</v>
      </c>
      <c r="AH44" s="159">
        <v>2</v>
      </c>
      <c r="AI44" s="159">
        <v>722</v>
      </c>
      <c r="AJ44" s="159">
        <v>1</v>
      </c>
      <c r="AK44" s="159">
        <v>731</v>
      </c>
      <c r="AL44" s="159">
        <v>2</v>
      </c>
      <c r="AM44" s="159">
        <v>721</v>
      </c>
      <c r="AN44" s="159">
        <v>0</v>
      </c>
      <c r="AP44" s="149" t="s">
        <v>28</v>
      </c>
      <c r="AQ44" s="150">
        <v>8.0419999999999998</v>
      </c>
      <c r="AR44" s="150" t="s">
        <v>85</v>
      </c>
      <c r="AS44" s="150">
        <v>515.20000000000005</v>
      </c>
      <c r="AT44" s="151">
        <v>8.76</v>
      </c>
      <c r="AU44" s="150">
        <v>2</v>
      </c>
      <c r="AV44" s="150">
        <v>735</v>
      </c>
      <c r="AW44" s="150">
        <v>10</v>
      </c>
      <c r="AX44" s="150">
        <v>747</v>
      </c>
      <c r="AY44" s="150">
        <v>6</v>
      </c>
      <c r="AZ44" s="150">
        <v>736</v>
      </c>
      <c r="BA44" s="150">
        <v>5</v>
      </c>
    </row>
    <row r="45" spans="12:53">
      <c r="L45" s="255"/>
      <c r="M45" s="254" t="s">
        <v>24</v>
      </c>
      <c r="N45" s="106">
        <v>686.6</v>
      </c>
      <c r="O45" s="106">
        <v>686.6</v>
      </c>
      <c r="P45" s="106">
        <v>686.6</v>
      </c>
      <c r="Q45" s="106">
        <v>686.6</v>
      </c>
      <c r="R45" s="106">
        <v>686.6</v>
      </c>
      <c r="S45" s="106">
        <v>686.6</v>
      </c>
      <c r="T45" s="114">
        <v>686.6</v>
      </c>
      <c r="W45">
        <f>MAX(W38:W42)</f>
        <v>721</v>
      </c>
      <c r="Y45">
        <f>MAX(Y38:Y42)</f>
        <v>749</v>
      </c>
    </row>
    <row r="46" spans="12:53">
      <c r="L46" s="255"/>
      <c r="M46" s="255"/>
      <c r="N46" s="107">
        <v>686.6</v>
      </c>
      <c r="O46" s="107">
        <v>686.6</v>
      </c>
      <c r="P46" s="107">
        <v>686.6</v>
      </c>
      <c r="Q46" s="107">
        <v>686.6</v>
      </c>
      <c r="R46" s="107">
        <v>686.6</v>
      </c>
      <c r="S46" s="107">
        <v>686.6</v>
      </c>
      <c r="T46" s="115">
        <v>686.6</v>
      </c>
      <c r="W46">
        <f>ABS(W45-W44)</f>
        <v>55</v>
      </c>
      <c r="Y46">
        <f>ABS(Y45-Y44)</f>
        <v>46</v>
      </c>
    </row>
    <row r="47" spans="12:53">
      <c r="L47" s="255"/>
      <c r="M47" s="255"/>
      <c r="N47" s="107">
        <v>686.6</v>
      </c>
      <c r="O47" s="107">
        <v>686.6</v>
      </c>
      <c r="P47" s="107">
        <v>686.6</v>
      </c>
      <c r="Q47" s="107">
        <v>686.6</v>
      </c>
      <c r="R47" s="107">
        <v>686.6</v>
      </c>
      <c r="S47" s="107">
        <v>686.6</v>
      </c>
      <c r="T47" s="115">
        <v>686.6</v>
      </c>
    </row>
    <row r="48" spans="12:53">
      <c r="L48" s="255"/>
      <c r="M48" s="255"/>
      <c r="N48" s="107">
        <v>686.6</v>
      </c>
      <c r="O48" s="107">
        <v>686.6</v>
      </c>
      <c r="P48" s="107">
        <v>686.6</v>
      </c>
      <c r="Q48" s="107">
        <v>686.6</v>
      </c>
      <c r="R48" s="107">
        <v>686.6</v>
      </c>
      <c r="S48" s="107">
        <v>686.6</v>
      </c>
      <c r="T48" s="115">
        <v>686.6</v>
      </c>
    </row>
    <row r="49" spans="6:31" ht="15" thickBot="1">
      <c r="L49" s="255"/>
      <c r="M49" s="256"/>
      <c r="N49" s="108">
        <v>686.6</v>
      </c>
      <c r="O49" s="108">
        <v>686.6</v>
      </c>
      <c r="P49" s="108">
        <v>686.6</v>
      </c>
      <c r="Q49" s="108">
        <v>686.6</v>
      </c>
      <c r="R49" s="108">
        <v>686.6</v>
      </c>
      <c r="S49" s="108">
        <v>686.6</v>
      </c>
      <c r="T49" s="116">
        <v>686.6</v>
      </c>
    </row>
    <row r="50" spans="6:31">
      <c r="L50" s="255"/>
      <c r="M50" s="254" t="s">
        <v>1</v>
      </c>
      <c r="N50" s="106">
        <v>695</v>
      </c>
      <c r="O50" s="106">
        <v>695</v>
      </c>
      <c r="P50" s="106">
        <v>695</v>
      </c>
      <c r="Q50" s="106">
        <v>692.5</v>
      </c>
      <c r="R50" s="106">
        <v>692</v>
      </c>
      <c r="S50" s="106">
        <v>694</v>
      </c>
      <c r="T50" s="114">
        <v>692.5</v>
      </c>
    </row>
    <row r="51" spans="6:31">
      <c r="L51" s="255"/>
      <c r="M51" s="255"/>
      <c r="N51" s="107">
        <v>692.5</v>
      </c>
      <c r="O51" s="107">
        <v>690</v>
      </c>
      <c r="P51" s="107">
        <v>692.5</v>
      </c>
      <c r="Q51" s="107">
        <v>694</v>
      </c>
      <c r="R51" s="107">
        <v>695</v>
      </c>
      <c r="S51" s="107">
        <v>695</v>
      </c>
      <c r="T51" s="115">
        <v>692.5</v>
      </c>
    </row>
    <row r="52" spans="6:31">
      <c r="L52" s="255"/>
      <c r="M52" s="255"/>
      <c r="N52" s="107">
        <v>692.5</v>
      </c>
      <c r="O52" s="107">
        <v>692.5</v>
      </c>
      <c r="P52" s="107">
        <v>690</v>
      </c>
      <c r="Q52" s="107">
        <v>694</v>
      </c>
      <c r="R52" s="107">
        <v>695</v>
      </c>
      <c r="S52" s="107">
        <v>695</v>
      </c>
      <c r="T52" s="115">
        <v>692.5</v>
      </c>
    </row>
    <row r="53" spans="6:31">
      <c r="L53" s="255"/>
      <c r="M53" s="255"/>
      <c r="N53" s="107">
        <v>695</v>
      </c>
      <c r="O53" s="107">
        <v>692.5</v>
      </c>
      <c r="P53" s="107">
        <v>692.5</v>
      </c>
      <c r="Q53" s="107">
        <v>692</v>
      </c>
      <c r="R53" s="107">
        <v>694</v>
      </c>
      <c r="S53" s="107">
        <v>695</v>
      </c>
      <c r="T53" s="115">
        <v>695</v>
      </c>
    </row>
    <row r="54" spans="6:31" ht="15" thickBot="1">
      <c r="L54" s="256"/>
      <c r="M54" s="256"/>
      <c r="N54" s="108">
        <v>692.5</v>
      </c>
      <c r="O54" s="108">
        <v>692.5</v>
      </c>
      <c r="P54" s="108">
        <v>695</v>
      </c>
      <c r="Q54" s="108">
        <v>692.5</v>
      </c>
      <c r="R54" s="108">
        <v>695</v>
      </c>
      <c r="S54" s="108">
        <v>692.5</v>
      </c>
      <c r="T54" s="116">
        <v>692.5</v>
      </c>
    </row>
    <row r="55" spans="6:31" ht="15" thickBot="1">
      <c r="W55" s="135"/>
      <c r="X55" s="135"/>
      <c r="Y55" s="135"/>
      <c r="Z55" s="136"/>
      <c r="AA55" s="137" t="s">
        <v>24</v>
      </c>
    </row>
    <row r="56" spans="6:31" ht="69.599999999999994" thickBot="1">
      <c r="F56" s="126" t="s">
        <v>0</v>
      </c>
      <c r="G56" s="102"/>
      <c r="H56" s="102"/>
      <c r="I56" s="102"/>
      <c r="J56" s="102"/>
      <c r="K56" s="102"/>
      <c r="L56" s="102"/>
      <c r="M56" s="102"/>
      <c r="N56" s="102"/>
      <c r="O56" s="102"/>
      <c r="P56" s="103"/>
      <c r="Q56" s="199" t="s">
        <v>1</v>
      </c>
      <c r="R56" s="200"/>
      <c r="S56" s="200"/>
      <c r="T56" s="200"/>
      <c r="U56" s="201"/>
      <c r="V56" s="134" t="s">
        <v>23</v>
      </c>
      <c r="W56" s="12" t="s">
        <v>55</v>
      </c>
      <c r="X56" s="12" t="s">
        <v>18</v>
      </c>
      <c r="Y56" s="12" t="s">
        <v>19</v>
      </c>
      <c r="Z56" s="13" t="s">
        <v>20</v>
      </c>
      <c r="AA56" s="18" t="s">
        <v>17</v>
      </c>
      <c r="AB56" s="138"/>
      <c r="AC56" s="138"/>
      <c r="AD56" s="138"/>
      <c r="AE56" s="139"/>
    </row>
    <row r="57" spans="6:31" ht="196.8" customHeight="1" thickBot="1">
      <c r="F57" s="127" t="s">
        <v>6</v>
      </c>
      <c r="G57" s="1" t="s">
        <v>7</v>
      </c>
      <c r="H57" s="1" t="s">
        <v>8</v>
      </c>
      <c r="I57" s="1" t="s">
        <v>9</v>
      </c>
      <c r="J57" s="1" t="s">
        <v>10</v>
      </c>
      <c r="K57" s="1" t="s">
        <v>11</v>
      </c>
      <c r="L57" s="1" t="s">
        <v>12</v>
      </c>
      <c r="M57" s="1" t="s">
        <v>13</v>
      </c>
      <c r="N57" s="1" t="s">
        <v>14</v>
      </c>
      <c r="O57" s="1" t="s">
        <v>15</v>
      </c>
      <c r="P57" s="1" t="s">
        <v>75</v>
      </c>
      <c r="Q57" s="3" t="s">
        <v>17</v>
      </c>
      <c r="R57" s="3" t="s">
        <v>55</v>
      </c>
      <c r="S57" s="3" t="s">
        <v>18</v>
      </c>
      <c r="T57" s="3" t="s">
        <v>19</v>
      </c>
      <c r="U57" s="4" t="s">
        <v>20</v>
      </c>
      <c r="V57" s="12" t="s">
        <v>17</v>
      </c>
      <c r="W57" s="64">
        <f>_xlfn.STDEV.S(N24:T28)</f>
        <v>2.2171978681557993</v>
      </c>
      <c r="X57" s="64">
        <f>(2*V58*($H$58/1000))</f>
        <v>5194.6422857142861</v>
      </c>
      <c r="Y57" s="66">
        <f>(4*$K$58*V58^2*($H$58/1000)^2) *(1/1000000)</f>
        <v>15177.324302624829</v>
      </c>
      <c r="Z57" s="15">
        <f>(4*$K$58*V58^2*($H$58/1000)^2) *(1/1000000)*(1/(1-0.01*(M58-L58)))</f>
        <v>14702.435631720266</v>
      </c>
      <c r="AA57" s="68">
        <f>AVERAGE(N29:T33)</f>
        <v>717.20000000000039</v>
      </c>
      <c r="AB57" s="18" t="s">
        <v>55</v>
      </c>
      <c r="AC57" s="18" t="s">
        <v>18</v>
      </c>
      <c r="AD57" s="18" t="s">
        <v>19</v>
      </c>
      <c r="AE57" s="19" t="s">
        <v>20</v>
      </c>
    </row>
    <row r="58" spans="6:31" ht="15" thickBot="1">
      <c r="F58" s="104" t="s">
        <v>73</v>
      </c>
      <c r="G58" s="104">
        <v>63</v>
      </c>
      <c r="H58" s="104">
        <v>3616</v>
      </c>
      <c r="I58" s="104">
        <v>128</v>
      </c>
      <c r="J58" s="104">
        <v>242</v>
      </c>
      <c r="K58" s="105">
        <v>562.45000000000005</v>
      </c>
      <c r="L58" s="104">
        <v>12</v>
      </c>
      <c r="M58" s="104" t="s">
        <v>74</v>
      </c>
      <c r="N58" s="104" t="s">
        <v>21</v>
      </c>
      <c r="O58" s="104" t="s">
        <v>22</v>
      </c>
      <c r="P58" s="104">
        <v>7</v>
      </c>
      <c r="Q58" s="120">
        <f>AVERAGE(N34:T38)</f>
        <v>714.32571428571418</v>
      </c>
      <c r="R58" s="120">
        <f>STDEV(N34:T38)</f>
        <v>1.0995568243997391</v>
      </c>
      <c r="S58" s="120">
        <f>(2*Q58*($H$58/1000))</f>
        <v>5166.0035657142853</v>
      </c>
      <c r="T58" s="121">
        <f>(4*$K$58*Q58^2*($H$58/1000)^2) *(1/1000000)</f>
        <v>15010.4365934051</v>
      </c>
      <c r="U58" s="122">
        <f>(4*$K$58*Q58^2*($H$58/1000)^2) *(1/1000000)*(1/(1-0.01*(I58-H58)))</f>
        <v>418.35107562444534</v>
      </c>
      <c r="V58" s="64">
        <f>AVERAGE(N24:T28)</f>
        <v>718.28571428571433</v>
      </c>
      <c r="W58" s="64">
        <f>_xlfn.STDEV.S(N25:T29)</f>
        <v>1.895115348698843</v>
      </c>
      <c r="X58" s="110">
        <f>(2*V59*($H$58/1000))</f>
        <v>5047.9359999999997</v>
      </c>
      <c r="Y58" s="111">
        <f>(4*$K$59*V59^2*($H$59/1000)^2) *(1/1000000)</f>
        <v>13887.50353375232</v>
      </c>
      <c r="Z58" s="39">
        <f>(4*$K$58*V59^2*($H$58/1000)^2) *(1/1000000)*(1/(1-0.01*(M59-L59)))</f>
        <v>13887.750449041663</v>
      </c>
      <c r="AA58" s="112">
        <f>AVERAGE(N45:T49)</f>
        <v>686.59999999999968</v>
      </c>
      <c r="AB58" s="68">
        <f>_xlfn.STDEV.S(N29:T33)</f>
        <v>3.4603976214104413E-13</v>
      </c>
      <c r="AC58" s="68">
        <f>(2*AA57*($H$58/1000))</f>
        <v>5186.7904000000026</v>
      </c>
      <c r="AD58" s="68">
        <f>(4*$K$58*AA57^2*($H$58/1000)^2) *(1/1000000)</f>
        <v>15131.476852879183</v>
      </c>
      <c r="AE58" s="68">
        <f>(4*$K$58*AA57^2*($H$58/1000)^2) *(1/1000000)*(1/(1-0.01*(Q58-P58)))</f>
        <v>-2491.4928673282939</v>
      </c>
    </row>
    <row r="59" spans="6:31" ht="15" thickBot="1">
      <c r="F59" s="109" t="s">
        <v>45</v>
      </c>
      <c r="G59" s="109">
        <v>61.5</v>
      </c>
      <c r="H59" s="109">
        <v>3616</v>
      </c>
      <c r="I59" s="109">
        <v>129</v>
      </c>
      <c r="J59" s="109">
        <v>242</v>
      </c>
      <c r="K59" s="109">
        <v>545</v>
      </c>
      <c r="L59" s="109">
        <v>12</v>
      </c>
      <c r="M59" s="109">
        <v>8.8000000000000007</v>
      </c>
      <c r="N59" s="109" t="s">
        <v>21</v>
      </c>
      <c r="O59" s="109" t="s">
        <v>22</v>
      </c>
      <c r="P59" s="109">
        <v>7</v>
      </c>
      <c r="Q59" s="123">
        <f>AVERAGE(N50:T54)</f>
        <v>693.35714285714289</v>
      </c>
      <c r="R59" s="120">
        <f>STDEV(N50:T54)</f>
        <v>1.4479774361025743</v>
      </c>
      <c r="S59" s="123">
        <f>(2*Q59*($H$58/1000))</f>
        <v>5014.3588571428572</v>
      </c>
      <c r="T59" s="124">
        <f>(4*$K$59*Q59^2*($H$59/1000)^2) *(1/1000000)</f>
        <v>13703.368137772828</v>
      </c>
      <c r="U59" s="125">
        <f>(4*$K$58*Q59^2*($H$58/1000)^2) *(1/1000000)*(1/(1-0.01*(I59-H59)))</f>
        <v>394.26058980008486</v>
      </c>
      <c r="V59" s="110">
        <f>AVERAGE(N40:T44)</f>
        <v>698</v>
      </c>
      <c r="AB59" s="112">
        <f>_xlfn.STDEV.S(N45:T49)</f>
        <v>3.4603976214104413E-13</v>
      </c>
      <c r="AC59" s="112">
        <f>(2*AA58*($H$58/1000))</f>
        <v>4965.4911999999977</v>
      </c>
      <c r="AD59" s="112">
        <f>(4*$K$59*AA58^2*($H$59/1000)^2) *(1/1000000)</f>
        <v>13437.576057216194</v>
      </c>
      <c r="AE59" s="112">
        <f>(4*$K$58*AA58^2*($H$58/1000)^2) *(1/1000000)*(1/(1-0.01*(Q59-P59)))</f>
        <v>-2365.0816266178531</v>
      </c>
    </row>
    <row r="62" spans="6:31">
      <c r="Z62" t="s">
        <v>24</v>
      </c>
    </row>
    <row r="63" spans="6:31">
      <c r="F63" s="253" t="s">
        <v>0</v>
      </c>
      <c r="G63" s="253"/>
      <c r="H63" s="253"/>
      <c r="I63" s="253"/>
      <c r="J63" s="253"/>
      <c r="K63" s="253" t="s">
        <v>1</v>
      </c>
      <c r="L63" s="253"/>
      <c r="M63" s="253" t="s">
        <v>23</v>
      </c>
      <c r="N63" s="253"/>
      <c r="O63" s="253" t="s">
        <v>24</v>
      </c>
      <c r="P63" s="253"/>
      <c r="U63" t="s">
        <v>23</v>
      </c>
    </row>
    <row r="64" spans="6:31">
      <c r="F64" t="s">
        <v>6</v>
      </c>
      <c r="G64" t="s">
        <v>7</v>
      </c>
      <c r="H64" t="s">
        <v>8</v>
      </c>
      <c r="I64" t="s">
        <v>76</v>
      </c>
      <c r="J64" t="s">
        <v>75</v>
      </c>
      <c r="K64" t="s">
        <v>17</v>
      </c>
      <c r="L64" t="s">
        <v>55</v>
      </c>
      <c r="M64" t="s">
        <v>17</v>
      </c>
      <c r="N64" t="s">
        <v>55</v>
      </c>
      <c r="O64" t="s">
        <v>17</v>
      </c>
      <c r="P64" t="s">
        <v>55</v>
      </c>
    </row>
    <row r="65" spans="6:16">
      <c r="F65" t="s">
        <v>73</v>
      </c>
      <c r="G65">
        <v>63</v>
      </c>
      <c r="H65" t="s">
        <v>93</v>
      </c>
      <c r="I65">
        <v>562.45000000000005</v>
      </c>
      <c r="J65">
        <v>7</v>
      </c>
      <c r="K65">
        <v>714.32571428571418</v>
      </c>
      <c r="L65">
        <v>1.0995568243997391</v>
      </c>
      <c r="M65">
        <v>718.28571428571433</v>
      </c>
      <c r="N65">
        <v>2.2171978681557993</v>
      </c>
      <c r="O65">
        <v>717.20000000000039</v>
      </c>
      <c r="P65">
        <v>3.4603976214104413E-13</v>
      </c>
    </row>
    <row r="66" spans="6:16">
      <c r="F66" t="s">
        <v>45</v>
      </c>
      <c r="G66">
        <v>61.5</v>
      </c>
      <c r="H66" t="s">
        <v>94</v>
      </c>
      <c r="I66">
        <v>545</v>
      </c>
      <c r="J66">
        <v>7</v>
      </c>
      <c r="K66">
        <v>693.35714285714289</v>
      </c>
      <c r="L66">
        <v>1.4479774361025743</v>
      </c>
      <c r="M66">
        <v>698</v>
      </c>
      <c r="N66">
        <v>1.895115348698843</v>
      </c>
      <c r="O66">
        <v>686.59999999999968</v>
      </c>
      <c r="P66">
        <v>3.4603976214104413E-13</v>
      </c>
    </row>
  </sheetData>
  <mergeCells count="67">
    <mergeCell ref="D6:D10"/>
    <mergeCell ref="E6:E10"/>
    <mergeCell ref="F6:F10"/>
    <mergeCell ref="G6:G10"/>
    <mergeCell ref="H6:H10"/>
    <mergeCell ref="D11:D15"/>
    <mergeCell ref="E11:E15"/>
    <mergeCell ref="F11:F15"/>
    <mergeCell ref="G11:G15"/>
    <mergeCell ref="H11:H15"/>
    <mergeCell ref="I6:I10"/>
    <mergeCell ref="J6:J10"/>
    <mergeCell ref="K6:K10"/>
    <mergeCell ref="L6:L10"/>
    <mergeCell ref="M6:M10"/>
    <mergeCell ref="I11:I15"/>
    <mergeCell ref="J11:J15"/>
    <mergeCell ref="K11:K15"/>
    <mergeCell ref="L11:L15"/>
    <mergeCell ref="M11:M15"/>
    <mergeCell ref="W4:Z4"/>
    <mergeCell ref="W3:Z3"/>
    <mergeCell ref="M50:M54"/>
    <mergeCell ref="D3:N3"/>
    <mergeCell ref="O3:R3"/>
    <mergeCell ref="S3:V3"/>
    <mergeCell ref="D4:N4"/>
    <mergeCell ref="O4:R4"/>
    <mergeCell ref="S4:V4"/>
    <mergeCell ref="L23:L38"/>
    <mergeCell ref="L39:L54"/>
    <mergeCell ref="M34:M38"/>
    <mergeCell ref="M24:M28"/>
    <mergeCell ref="M40:M44"/>
    <mergeCell ref="M45:M49"/>
    <mergeCell ref="M29:M33"/>
    <mergeCell ref="F63:J63"/>
    <mergeCell ref="K63:L63"/>
    <mergeCell ref="M63:N63"/>
    <mergeCell ref="O63:P63"/>
    <mergeCell ref="Q56:U56"/>
    <mergeCell ref="AC26:AH27"/>
    <mergeCell ref="AI26:AN26"/>
    <mergeCell ref="AI27:AJ27"/>
    <mergeCell ref="AK27:AL27"/>
    <mergeCell ref="AM27:AN27"/>
    <mergeCell ref="AC28:AC30"/>
    <mergeCell ref="AH28:AH30"/>
    <mergeCell ref="AI28:AJ28"/>
    <mergeCell ref="AK28:AL28"/>
    <mergeCell ref="AM28:AN28"/>
    <mergeCell ref="AI29:AJ29"/>
    <mergeCell ref="AK29:AL29"/>
    <mergeCell ref="AM29:AN29"/>
    <mergeCell ref="AP26:AU27"/>
    <mergeCell ref="AV26:BA26"/>
    <mergeCell ref="AV27:AW27"/>
    <mergeCell ref="AX27:AY27"/>
    <mergeCell ref="AZ27:BA27"/>
    <mergeCell ref="AP28:AP30"/>
    <mergeCell ref="AU28:AU30"/>
    <mergeCell ref="AV28:AW28"/>
    <mergeCell ref="AX28:AY28"/>
    <mergeCell ref="AZ28:BA28"/>
    <mergeCell ref="AV29:AW29"/>
    <mergeCell ref="AX29:AY29"/>
    <mergeCell ref="AZ29:BA29"/>
  </mergeCells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Medidas Tablas Laminadas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Gil</dc:creator>
  <cp:lastModifiedBy>IRENE GIL MARTIN</cp:lastModifiedBy>
  <dcterms:created xsi:type="dcterms:W3CDTF">2023-05-26T07:52:29Z</dcterms:created>
  <dcterms:modified xsi:type="dcterms:W3CDTF">2025-05-02T07:40:15Z</dcterms:modified>
</cp:coreProperties>
</file>